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416"/>
  <workbookPr autoCompressPictures="0"/>
  <bookViews>
    <workbookView xWindow="7400" yWindow="0" windowWidth="22340" windowHeight="21080" tabRatio="975"/>
  </bookViews>
  <sheets>
    <sheet name="EQUIPMENT" sheetId="15" r:id="rId1"/>
    <sheet name="EXPENSES1" sheetId="17" r:id="rId2"/>
    <sheet name="EXPENSES2" sheetId="16" r:id="rId3"/>
    <sheet name="TOTAL" sheetId="11" r:id="rId4"/>
    <sheet name="Me" sheetId="10" r:id="rId5"/>
    <sheet name="Noise Cables $$$" sheetId="8" r:id="rId6"/>
    <sheet name="Noise Accessories" sheetId="14" r:id="rId7"/>
    <sheet name="Connectors" sheetId="4" r:id="rId8"/>
    <sheet name="Housing" sheetId="3" r:id="rId9"/>
    <sheet name="Housing Materials" sheetId="9" r:id="rId10"/>
    <sheet name="Total Cables" sheetId="6" r:id="rId11"/>
    <sheet name="Power Preamp" sheetId="7" r:id="rId12"/>
    <sheet name="Foil" sheetId="13" r:id="rId13"/>
    <sheet name="MTE" sheetId="18" r:id="rId14"/>
  </sheets>
  <definedNames>
    <definedName name="InvoiceNoDetails">"InvoiceDetails[Invoice No]"</definedName>
    <definedName name="_xlnm.Print_Area" localSheetId="7">Connectors!$A$1:$D$37</definedName>
    <definedName name="_xlnm.Print_Area" localSheetId="0">EQUIPMENT!$A$1:$D$55</definedName>
    <definedName name="_xlnm.Print_Area" localSheetId="1">EXPENSES1!$A$1:$D$40</definedName>
    <definedName name="_xlnm.Print_Area" localSheetId="2">EXPENSES2!$A$1:$D$40</definedName>
    <definedName name="_xlnm.Print_Area" localSheetId="12">Foil!$A$1:$D$43</definedName>
    <definedName name="_xlnm.Print_Area" localSheetId="8">Housing!$A$1:$D$34</definedName>
    <definedName name="_xlnm.Print_Area" localSheetId="9">'Housing Materials'!$A$1:$D$36</definedName>
    <definedName name="_xlnm.Print_Area" localSheetId="4">Me!$A$1:$D$37</definedName>
    <definedName name="_xlnm.Print_Area" localSheetId="13">MTE!$A$1:$D$43</definedName>
    <definedName name="_xlnm.Print_Area" localSheetId="6">'Noise Accessories'!$A$1:$D$37</definedName>
    <definedName name="_xlnm.Print_Area" localSheetId="5">'Noise Cables $$$'!$A$1:$E$36</definedName>
    <definedName name="_xlnm.Print_Area" localSheetId="11">'Power Preamp'!$A$1:$D$37</definedName>
    <definedName name="_xlnm.Print_Area" localSheetId="3">TOTAL!$A$1:$D$43</definedName>
    <definedName name="_xlnm.Print_Area" localSheetId="10">'Total Cables'!$A$1:$E$39</definedName>
    <definedName name="rngInvoice" localSheetId="7">Connectors!#REF!</definedName>
    <definedName name="rngInvoice" localSheetId="0">EQUIPMENT!#REF!</definedName>
    <definedName name="rngInvoice" localSheetId="1">EXPENSES1!#REF!</definedName>
    <definedName name="rngInvoice" localSheetId="2">EXPENSES2!#REF!</definedName>
    <definedName name="rngInvoice" localSheetId="12">Foil!#REF!</definedName>
    <definedName name="rngInvoice" localSheetId="8">Housing!#REF!</definedName>
    <definedName name="rngInvoice" localSheetId="9">'Housing Materials'!#REF!</definedName>
    <definedName name="rngInvoice" localSheetId="4">Me!#REF!</definedName>
    <definedName name="rngInvoice" localSheetId="13">MTE!#REF!</definedName>
    <definedName name="rngInvoice" localSheetId="6">'Noise Accessories'!#REF!</definedName>
    <definedName name="rngInvoice" localSheetId="5">'Noise Cables $$$'!$E$3</definedName>
    <definedName name="rngInvoice" localSheetId="11">'Power Preamp'!#REF!</definedName>
    <definedName name="rngInvoice" localSheetId="3">TOTAL!#REF!</definedName>
    <definedName name="rngInvoice" localSheetId="10">'Total Cables'!#REF!</definedName>
    <definedName name="rngInvoice">#REF!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0" i="15" l="1"/>
  <c r="D29" i="18"/>
  <c r="D30" i="18"/>
  <c r="D31" i="18"/>
  <c r="D32" i="18"/>
  <c r="D33" i="18"/>
  <c r="D35" i="18"/>
  <c r="D38" i="18"/>
  <c r="D34" i="18"/>
  <c r="H32" i="15"/>
  <c r="H27" i="15"/>
  <c r="H26" i="15"/>
  <c r="H25" i="15"/>
  <c r="H33" i="15"/>
  <c r="H28" i="15"/>
  <c r="H29" i="15"/>
  <c r="H30" i="15"/>
  <c r="H31" i="15"/>
  <c r="H24" i="15"/>
  <c r="G23" i="15"/>
  <c r="H23" i="15"/>
  <c r="D33" i="15"/>
  <c r="D34" i="15"/>
  <c r="D35" i="15"/>
  <c r="D36" i="15"/>
  <c r="D37" i="15"/>
  <c r="D38" i="15"/>
  <c r="D39" i="15"/>
  <c r="D40" i="15"/>
  <c r="C31" i="15"/>
  <c r="D27" i="15"/>
  <c r="D28" i="15"/>
  <c r="C22" i="15"/>
  <c r="C18" i="15"/>
  <c r="D43" i="15"/>
  <c r="D24" i="15"/>
  <c r="D18" i="15"/>
  <c r="D22" i="15"/>
  <c r="D41" i="15"/>
  <c r="D42" i="15"/>
  <c r="D44" i="15"/>
  <c r="D46" i="15"/>
  <c r="D26" i="15"/>
  <c r="D29" i="15"/>
  <c r="D30" i="15"/>
  <c r="D31" i="15"/>
  <c r="D32" i="15"/>
  <c r="D45" i="15"/>
  <c r="D25" i="15"/>
  <c r="D19" i="15"/>
  <c r="D20" i="15"/>
  <c r="D21" i="15"/>
  <c r="D23" i="15"/>
  <c r="D47" i="15"/>
  <c r="D50" i="15"/>
  <c r="C24" i="16"/>
  <c r="C24" i="17"/>
  <c r="D17" i="17"/>
  <c r="D18" i="17"/>
  <c r="D19" i="17"/>
  <c r="D20" i="17"/>
  <c r="D21" i="17"/>
  <c r="D22" i="17"/>
  <c r="D23" i="17"/>
  <c r="D24" i="17"/>
  <c r="D25" i="17"/>
  <c r="D26" i="17"/>
  <c r="D27" i="17"/>
  <c r="D28" i="17"/>
  <c r="D29" i="17"/>
  <c r="D30" i="17"/>
  <c r="D32" i="17"/>
  <c r="D35" i="17"/>
  <c r="D17" i="15"/>
  <c r="D17" i="16"/>
  <c r="D18" i="16"/>
  <c r="D19" i="16"/>
  <c r="D20" i="16"/>
  <c r="D21" i="16"/>
  <c r="D22" i="16"/>
  <c r="D23" i="16"/>
  <c r="D24" i="16"/>
  <c r="D25" i="16"/>
  <c r="D26" i="16"/>
  <c r="D27" i="16"/>
  <c r="D28" i="16"/>
  <c r="D29" i="16"/>
  <c r="D30" i="16"/>
  <c r="D32" i="16"/>
  <c r="D35" i="16"/>
  <c r="D29" i="13"/>
  <c r="D30" i="13"/>
  <c r="D31" i="13"/>
  <c r="D32" i="13"/>
  <c r="D33" i="13"/>
  <c r="D35" i="13"/>
  <c r="D38" i="13"/>
  <c r="D25" i="14"/>
  <c r="D24" i="14"/>
  <c r="D23" i="14"/>
  <c r="D21" i="14"/>
  <c r="D26" i="10"/>
  <c r="D25" i="10"/>
  <c r="D24" i="10"/>
  <c r="D26" i="14"/>
  <c r="D16" i="14"/>
  <c r="D17" i="14"/>
  <c r="D18" i="14"/>
  <c r="D19" i="14"/>
  <c r="D20" i="14"/>
  <c r="D22" i="14"/>
  <c r="D27" i="14"/>
  <c r="D29" i="14"/>
  <c r="D32" i="14"/>
  <c r="C23" i="4"/>
  <c r="D26" i="4"/>
  <c r="D23" i="4"/>
  <c r="E23" i="8"/>
  <c r="E24" i="8"/>
  <c r="E25" i="8"/>
  <c r="E20" i="8"/>
  <c r="E21" i="8"/>
  <c r="E22" i="8"/>
  <c r="E18" i="8"/>
  <c r="E19" i="8"/>
  <c r="E17" i="8"/>
  <c r="D20" i="10"/>
  <c r="D25" i="4"/>
  <c r="C19" i="9"/>
  <c r="C19" i="10"/>
  <c r="D22" i="8"/>
  <c r="D23" i="8"/>
  <c r="D21" i="8"/>
  <c r="D20" i="8"/>
  <c r="D22" i="4"/>
  <c r="D17" i="4"/>
  <c r="D22" i="10"/>
  <c r="D23" i="10"/>
  <c r="D21" i="10"/>
  <c r="D21" i="9"/>
  <c r="D22" i="9"/>
  <c r="D23" i="9"/>
  <c r="D16" i="9"/>
  <c r="D20" i="9"/>
  <c r="D18" i="3"/>
  <c r="D19" i="3"/>
  <c r="D20" i="3"/>
  <c r="D21" i="3"/>
  <c r="D17" i="9"/>
  <c r="D20" i="7"/>
  <c r="D21" i="7"/>
  <c r="D22" i="7"/>
  <c r="D23" i="7"/>
  <c r="D24" i="7"/>
  <c r="D24" i="4"/>
  <c r="D34" i="13"/>
  <c r="D20" i="11"/>
  <c r="D21" i="11"/>
  <c r="D26" i="11"/>
  <c r="D27" i="11"/>
  <c r="D28" i="11"/>
  <c r="D29" i="11"/>
  <c r="D30" i="11"/>
  <c r="D23" i="11"/>
  <c r="D24" i="11"/>
  <c r="D25" i="11"/>
  <c r="D17" i="11"/>
  <c r="D18" i="11"/>
  <c r="D19" i="11"/>
  <c r="D22" i="11"/>
  <c r="D31" i="11"/>
  <c r="D32" i="11"/>
  <c r="D33" i="11"/>
  <c r="D35" i="11"/>
  <c r="D38" i="11"/>
  <c r="D18" i="10"/>
  <c r="D16" i="10"/>
  <c r="D17" i="10"/>
  <c r="D19" i="10"/>
  <c r="D27" i="10"/>
  <c r="D29" i="10"/>
  <c r="D32" i="10"/>
  <c r="D18" i="9"/>
  <c r="D19" i="9"/>
  <c r="D24" i="9"/>
  <c r="D25" i="9"/>
  <c r="D26" i="9"/>
  <c r="D28" i="9"/>
  <c r="D31" i="9"/>
  <c r="E36" i="8"/>
  <c r="E16" i="8"/>
  <c r="E26" i="8"/>
  <c r="E28" i="8"/>
  <c r="E31" i="8"/>
  <c r="E26" i="6"/>
  <c r="C19" i="7"/>
  <c r="D16" i="7"/>
  <c r="D17" i="7"/>
  <c r="D18" i="7"/>
  <c r="D19" i="7"/>
  <c r="D25" i="7"/>
  <c r="D27" i="7"/>
  <c r="D29" i="7"/>
  <c r="D32" i="7"/>
  <c r="D26" i="7"/>
  <c r="E17" i="6"/>
  <c r="E39" i="6"/>
  <c r="E18" i="6"/>
  <c r="E19" i="6"/>
  <c r="E20" i="6"/>
  <c r="E21" i="6"/>
  <c r="E22" i="6"/>
  <c r="E23" i="6"/>
  <c r="E24" i="6"/>
  <c r="E27" i="6"/>
  <c r="E29" i="6"/>
  <c r="E31" i="6"/>
  <c r="E34" i="6"/>
  <c r="E28" i="6"/>
  <c r="C20" i="6"/>
  <c r="D22" i="3"/>
  <c r="D23" i="3"/>
  <c r="D16" i="3"/>
  <c r="D17" i="3"/>
  <c r="D24" i="3"/>
  <c r="D26" i="3"/>
  <c r="D29" i="3"/>
  <c r="D20" i="4"/>
  <c r="D18" i="4"/>
  <c r="D19" i="4"/>
  <c r="D21" i="4"/>
  <c r="D16" i="4"/>
  <c r="D27" i="4"/>
  <c r="D29" i="4"/>
  <c r="D32" i="4"/>
</calcChain>
</file>

<file path=xl/sharedStrings.xml><?xml version="1.0" encoding="utf-8"?>
<sst xmlns="http://schemas.openxmlformats.org/spreadsheetml/2006/main" count="478" uniqueCount="187">
  <si>
    <t>Bill To:</t>
  </si>
  <si>
    <t>Description</t>
  </si>
  <si>
    <t>Units</t>
  </si>
  <si>
    <t>Cost Per Unit</t>
  </si>
  <si>
    <t>Amount</t>
  </si>
  <si>
    <t>Tax Rate</t>
  </si>
  <si>
    <t>Sales Tax</t>
  </si>
  <si>
    <t>Other</t>
  </si>
  <si>
    <t>TOTAL</t>
  </si>
  <si>
    <t/>
  </si>
  <si>
    <t>FIU Experimental Plasma Physics Research Group</t>
  </si>
  <si>
    <t>Physics Department, CP204</t>
  </si>
  <si>
    <t>11200 SW 8TH ST</t>
  </si>
  <si>
    <t>Miami, FL 33199</t>
  </si>
  <si>
    <t>physics.fiu.edu</t>
  </si>
  <si>
    <t>Fax: 305-348-6700</t>
  </si>
  <si>
    <t>Date:</t>
  </si>
  <si>
    <t>Phone: 305-348-2605</t>
  </si>
  <si>
    <t>Vacuum Cables</t>
  </si>
  <si>
    <r>
      <t>Diagnostic Housing [</t>
    </r>
    <r>
      <rPr>
        <i/>
        <sz val="12"/>
        <rFont val="Calibri"/>
        <family val="2"/>
        <scheme val="minor"/>
      </rPr>
      <t>FIU Machine Shop]</t>
    </r>
  </si>
  <si>
    <t>Budget Subtotal</t>
  </si>
  <si>
    <t>MAST Proton Detector Budget: Mechanical Housing</t>
  </si>
  <si>
    <t>Airside Cables</t>
  </si>
  <si>
    <r>
      <t>D Sub hood [</t>
    </r>
    <r>
      <rPr>
        <i/>
        <sz val="12"/>
        <rFont val="Calibri"/>
        <family val="2"/>
        <scheme val="minor"/>
      </rPr>
      <t>Mouser PN#523-17E-1724-2</t>
    </r>
    <r>
      <rPr>
        <sz val="12"/>
        <rFont val="Calibri"/>
        <family val="2"/>
        <scheme val="minor"/>
      </rPr>
      <t>]</t>
    </r>
  </si>
  <si>
    <r>
      <t>D Sub female [</t>
    </r>
    <r>
      <rPr>
        <i/>
        <sz val="12"/>
        <rFont val="Calibri"/>
        <family val="2"/>
        <scheme val="minor"/>
      </rPr>
      <t>Mouser PN#523-G17S0900110EU</t>
    </r>
    <r>
      <rPr>
        <sz val="12"/>
        <rFont val="Calibri"/>
        <family val="2"/>
        <scheme val="minor"/>
      </rPr>
      <t>]</t>
    </r>
  </si>
  <si>
    <r>
      <t>D Sub male [</t>
    </r>
    <r>
      <rPr>
        <i/>
        <sz val="12"/>
        <rFont val="Calibri"/>
        <family val="2"/>
        <scheme val="minor"/>
      </rPr>
      <t>Mouser PN#523-G17S0910110EU</t>
    </r>
    <r>
      <rPr>
        <sz val="12"/>
        <rFont val="Calibri"/>
        <family val="2"/>
        <scheme val="minor"/>
      </rPr>
      <t>]</t>
    </r>
  </si>
  <si>
    <t>MAST Proton Detector Budget: Total Requested</t>
  </si>
  <si>
    <r>
      <t xml:space="preserve"> BNC male to non-terminated [</t>
    </r>
    <r>
      <rPr>
        <i/>
        <sz val="12"/>
        <rFont val="Calibri"/>
        <family val="2"/>
        <scheme val="minor"/>
      </rPr>
      <t>Accuglass]</t>
    </r>
  </si>
  <si>
    <t>MAST Proton Detector Budget: Connectors</t>
  </si>
  <si>
    <t>Coaxial signal (RP to preamp)</t>
  </si>
  <si>
    <t>Coaxial signal (amp to digitizer)</t>
  </si>
  <si>
    <t>SHV power supply</t>
  </si>
  <si>
    <t>Coaxial signal (preamp to amp) NUCLEAR ULTRA</t>
  </si>
  <si>
    <r>
      <t>Boron Nitride Grade XP Shield [</t>
    </r>
    <r>
      <rPr>
        <i/>
        <sz val="12"/>
        <rFont val="Calibri"/>
        <family val="2"/>
        <scheme val="minor"/>
      </rPr>
      <t>Accuratus]</t>
    </r>
  </si>
  <si>
    <t xml:space="preserve"> Length (m)</t>
  </si>
  <si>
    <t>FUSION GRANT, DOE</t>
  </si>
  <si>
    <t>Coaxial total length</t>
  </si>
  <si>
    <t>MAST Proton Detector Budget: Preamp Power Cable Assembly</t>
  </si>
  <si>
    <t>January 8th 2013</t>
  </si>
  <si>
    <t>PEEK material [Professional Plastics Kentron PEEK] 12"</t>
  </si>
  <si>
    <t>MAST Proton Detector Budget: Mechanical Housing Small Materials</t>
  </si>
  <si>
    <t>January 13th 2013</t>
  </si>
  <si>
    <t>MAST Proton Detector Budget: Me</t>
  </si>
  <si>
    <t>Me</t>
  </si>
  <si>
    <t>Electrical Connectors</t>
  </si>
  <si>
    <t>BNC male (Nuclear Ultra vs. Mouser)</t>
  </si>
  <si>
    <t>Postage for shipping prototype to MAST</t>
  </si>
  <si>
    <t xml:space="preserve"> BNC male to non-terminated [Accuglass 6"]</t>
  </si>
  <si>
    <r>
      <t>Boron Nitride Grade XP Shield [</t>
    </r>
    <r>
      <rPr>
        <i/>
        <sz val="12"/>
        <rFont val="Calibri"/>
        <family val="2"/>
        <scheme val="minor"/>
      </rPr>
      <t>Accuratus $2-3,000]</t>
    </r>
  </si>
  <si>
    <t>Foil  [Goodfellows: Al, 1-5microns: 1 sheet]</t>
  </si>
  <si>
    <t>Nuclear Ultra Cables (new quote will be less) $65/m</t>
  </si>
  <si>
    <t>January 18th 2013</t>
  </si>
  <si>
    <t>January 15th 2013</t>
  </si>
  <si>
    <t>MAST Proton Detector Budget: All Cables</t>
  </si>
  <si>
    <r>
      <t>Preamp power supply cable [</t>
    </r>
    <r>
      <rPr>
        <i/>
        <sz val="12"/>
        <rFont val="Calibri"/>
        <family val="2"/>
        <scheme val="minor"/>
      </rPr>
      <t>Anixter Quote#01425]</t>
    </r>
  </si>
  <si>
    <t>Housing</t>
  </si>
  <si>
    <r>
      <t xml:space="preserve">Contact Pin </t>
    </r>
    <r>
      <rPr>
        <i/>
        <sz val="12"/>
        <rFont val="Calibri"/>
        <family val="2"/>
        <scheme val="minor"/>
      </rPr>
      <t>[RS# 437-4709]</t>
    </r>
  </si>
  <si>
    <r>
      <t xml:space="preserve">Machine Screw </t>
    </r>
    <r>
      <rPr>
        <i/>
        <sz val="12"/>
        <rFont val="Calibri"/>
        <family val="2"/>
        <scheme val="minor"/>
      </rPr>
      <t>[McMasterCarr# 91613A036]</t>
    </r>
    <r>
      <rPr>
        <sz val="12"/>
        <rFont val="Calibri"/>
        <family val="2"/>
        <scheme val="minor"/>
      </rPr>
      <t xml:space="preserve"> pack100</t>
    </r>
  </si>
  <si>
    <r>
      <t xml:space="preserve">Foil </t>
    </r>
    <r>
      <rPr>
        <i/>
        <sz val="12"/>
        <rFont val="Calibri"/>
        <family val="2"/>
        <scheme val="minor"/>
      </rPr>
      <t xml:space="preserve"> [Goodfellows: Al, 1-5microns: 1 sheet]</t>
    </r>
  </si>
  <si>
    <r>
      <t>BNC male</t>
    </r>
    <r>
      <rPr>
        <i/>
        <sz val="12"/>
        <rFont val="Calibri"/>
        <family val="2"/>
        <scheme val="minor"/>
      </rPr>
      <t xml:space="preserve"> [Pasternack ID: PE4016]</t>
    </r>
  </si>
  <si>
    <r>
      <t xml:space="preserve">SMB male </t>
    </r>
    <r>
      <rPr>
        <i/>
        <sz val="12"/>
        <rFont val="Calibri"/>
        <family val="2"/>
        <scheme val="minor"/>
      </rPr>
      <t xml:space="preserve">[Pasternack ID: PE4523] </t>
    </r>
  </si>
  <si>
    <r>
      <t xml:space="preserve">BNC female </t>
    </r>
    <r>
      <rPr>
        <i/>
        <sz val="12"/>
        <rFont val="Calibri"/>
        <family val="2"/>
        <scheme val="minor"/>
      </rPr>
      <t>[Mouser PN# 523-112144]</t>
    </r>
  </si>
  <si>
    <r>
      <t>BNC female</t>
    </r>
    <r>
      <rPr>
        <i/>
        <sz val="12"/>
        <rFont val="Calibri"/>
        <family val="2"/>
        <scheme val="minor"/>
      </rPr>
      <t xml:space="preserve"> [Pasternack ID: PE4308] </t>
    </r>
  </si>
  <si>
    <r>
      <t xml:space="preserve">PEEK material </t>
    </r>
    <r>
      <rPr>
        <i/>
        <sz val="12"/>
        <rFont val="Calibri"/>
        <family val="2"/>
        <scheme val="minor"/>
      </rPr>
      <t>[Professional Plastics Kentron PEEK]</t>
    </r>
    <r>
      <rPr>
        <sz val="12"/>
        <rFont val="Calibri"/>
        <family val="2"/>
        <scheme val="minor"/>
      </rPr>
      <t xml:space="preserve"> 12" diam_max= 1.3"</t>
    </r>
  </si>
  <si>
    <t>MAST Proton Detector Budget: Signal Cables 1 Channel Nuclear Ultra</t>
  </si>
  <si>
    <t>connectors BNC male</t>
  </si>
  <si>
    <t>cable</t>
  </si>
  <si>
    <t>delivery &amp; certificate of conformity</t>
  </si>
  <si>
    <t>D Sub hood shipping and handling (for above)</t>
  </si>
  <si>
    <r>
      <t xml:space="preserve">Male Contact </t>
    </r>
    <r>
      <rPr>
        <i/>
        <sz val="12"/>
        <rFont val="Calibri"/>
        <family val="2"/>
        <scheme val="minor"/>
      </rPr>
      <t xml:space="preserve">[Caburn# 1510101] </t>
    </r>
    <r>
      <rPr>
        <sz val="12"/>
        <rFont val="Calibri"/>
        <family val="2"/>
        <scheme val="minor"/>
      </rPr>
      <t>sent by MAST</t>
    </r>
  </si>
  <si>
    <t>ordered 4 more hoods</t>
  </si>
  <si>
    <r>
      <t xml:space="preserve">SHV male </t>
    </r>
    <r>
      <rPr>
        <i/>
        <sz val="12"/>
        <rFont val="Calibri"/>
        <family val="2"/>
        <scheme val="minor"/>
      </rPr>
      <t>[</t>
    </r>
    <r>
      <rPr>
        <i/>
        <sz val="12"/>
        <rFont val="Calibri"/>
        <family val="2"/>
        <scheme val="minor"/>
      </rPr>
      <t>Pasternack brand in Lab]</t>
    </r>
  </si>
  <si>
    <t>[</t>
  </si>
  <si>
    <r>
      <t>SMB male</t>
    </r>
    <r>
      <rPr>
        <i/>
        <sz val="12"/>
        <rFont val="Calibri"/>
        <family val="2"/>
        <scheme val="minor"/>
      </rPr>
      <t xml:space="preserve"> [Mouser PN#523-152134]</t>
    </r>
  </si>
  <si>
    <r>
      <t>BNC male [</t>
    </r>
    <r>
      <rPr>
        <i/>
        <sz val="12"/>
        <rFont val="Calibri"/>
        <family val="2"/>
        <scheme val="minor"/>
      </rPr>
      <t>Mouser PN#523-112120</t>
    </r>
    <r>
      <rPr>
        <sz val="12"/>
        <rFont val="Calibri"/>
        <family val="2"/>
        <scheme val="minor"/>
      </rPr>
      <t>]</t>
    </r>
  </si>
  <si>
    <r>
      <t xml:space="preserve">Box </t>
    </r>
    <r>
      <rPr>
        <i/>
        <sz val="12"/>
        <rFont val="Calibri"/>
        <family val="2"/>
        <scheme val="minor"/>
      </rPr>
      <t xml:space="preserve">[Uline PN# S-4775] </t>
    </r>
    <r>
      <rPr>
        <sz val="12"/>
        <rFont val="Calibri"/>
        <family val="2"/>
        <scheme val="minor"/>
      </rPr>
      <t>30x20x20</t>
    </r>
  </si>
  <si>
    <r>
      <t xml:space="preserve">Ferrite core snap-on </t>
    </r>
    <r>
      <rPr>
        <i/>
        <sz val="12"/>
        <rFont val="Calibri"/>
        <family val="2"/>
        <scheme val="minor"/>
      </rPr>
      <t>[Newark PN# 50B3445]</t>
    </r>
  </si>
  <si>
    <r>
      <t xml:space="preserve">Ferrite core snap-on </t>
    </r>
    <r>
      <rPr>
        <i/>
        <sz val="12"/>
        <rFont val="Calibri"/>
        <family val="2"/>
        <scheme val="minor"/>
      </rPr>
      <t>[Newark PN# 73K6078]</t>
    </r>
  </si>
  <si>
    <r>
      <t xml:space="preserve">Cable sleeving </t>
    </r>
    <r>
      <rPr>
        <i/>
        <sz val="12"/>
        <rFont val="Calibri"/>
        <family val="2"/>
        <scheme val="minor"/>
      </rPr>
      <t>[buyheatsrhink.com PN# Diam1/4" copper tub.]</t>
    </r>
  </si>
  <si>
    <r>
      <t xml:space="preserve">Shipping Boxes </t>
    </r>
    <r>
      <rPr>
        <i/>
        <sz val="12"/>
        <rFont val="Calibri"/>
        <family val="2"/>
        <scheme val="minor"/>
      </rPr>
      <t xml:space="preserve">[Uline PN# S-4775] </t>
    </r>
    <r>
      <rPr>
        <sz val="12"/>
        <rFont val="Calibri"/>
        <family val="2"/>
        <scheme val="minor"/>
      </rPr>
      <t>10 boxes in 1 pack</t>
    </r>
  </si>
  <si>
    <t>MAST Proton Detector Budget: Noise Testing Accessories</t>
  </si>
  <si>
    <t>shipping cable sleeving</t>
  </si>
  <si>
    <t>AC plug adaptors [for UK from Amazon.com]</t>
  </si>
  <si>
    <t>box 36x20x20 from UPS store</t>
  </si>
  <si>
    <t>June 3rd 2013</t>
  </si>
  <si>
    <t>Airside Cables [Anixter]</t>
  </si>
  <si>
    <t>Vacuum Cables [Accuglass]</t>
  </si>
  <si>
    <t>NI Software Services Program Nov2013</t>
  </si>
  <si>
    <r>
      <t>Boron Nitride Grade XP Shield [UKAEA, 1058pounds</t>
    </r>
    <r>
      <rPr>
        <sz val="12"/>
        <rFont val="Calibri"/>
        <family val="2"/>
        <scheme val="minor"/>
      </rPr>
      <t>]</t>
    </r>
  </si>
  <si>
    <t>Total</t>
  </si>
  <si>
    <t>Werner Boeglin</t>
  </si>
  <si>
    <t>4715 6347 9823 0821</t>
  </si>
  <si>
    <t>NAME ON CARD:</t>
  </si>
  <si>
    <t>WERNER U BOEGLIN</t>
  </si>
  <si>
    <t>VISA CARD:</t>
  </si>
  <si>
    <t>EXPIRATION:</t>
  </si>
  <si>
    <t>"10/2014"</t>
  </si>
  <si>
    <t>TAX EX:</t>
  </si>
  <si>
    <t>858015139088C0</t>
  </si>
  <si>
    <t>Email: lc.ramona@gmail.com</t>
  </si>
  <si>
    <r>
      <rPr>
        <b/>
        <sz val="12"/>
        <rFont val="Calibri"/>
        <family val="2"/>
        <scheme val="minor"/>
      </rPr>
      <t>Date:</t>
    </r>
    <r>
      <rPr>
        <sz val="12"/>
        <rFont val="Calibri"/>
        <family val="2"/>
        <scheme val="minor"/>
      </rPr>
      <t xml:space="preserve"> June 24th, 2013</t>
    </r>
  </si>
  <si>
    <t>Billing Address:</t>
  </si>
  <si>
    <t>Billing Information:</t>
  </si>
  <si>
    <t>Attn: Werner Boeglin</t>
  </si>
  <si>
    <t>U.S. Goodfellow Corporation</t>
  </si>
  <si>
    <t>Company Address:</t>
  </si>
  <si>
    <t>Items to purchase from Goodfellow Corporation</t>
  </si>
  <si>
    <t>125 Hookstown Grade Road</t>
  </si>
  <si>
    <t>Corapolis, PA 15108-9302</t>
  </si>
  <si>
    <t>Phone: 1-800-821-2870</t>
  </si>
  <si>
    <t>Fax: 1-800-283-2020</t>
  </si>
  <si>
    <t>See TAX EX in Billing Information</t>
  </si>
  <si>
    <t>Notes:</t>
  </si>
  <si>
    <t>Email: info@goodfellowusa.com</t>
  </si>
  <si>
    <t xml:space="preserve">Florida International University Consumer </t>
  </si>
  <si>
    <t>Certificate of Exemption also faxed</t>
  </si>
  <si>
    <t>Consumer Mailing Address:</t>
  </si>
  <si>
    <t>Ramona V Perez</t>
  </si>
  <si>
    <t>Phone: 786-239-5123</t>
  </si>
  <si>
    <t>AL000210 foil 0.0008mm; 30x30mm 10 pcs (Order Code: 304-353-86)</t>
  </si>
  <si>
    <t>AL000271 foil 0.0015mm; 25x25mm 10 pcs (Order Code:702-857-87)</t>
  </si>
  <si>
    <t>M2 tap for Carlos Orta</t>
  </si>
  <si>
    <t>Foil: 20 pieces [GoodFellow]</t>
  </si>
  <si>
    <t>50 Shield Screws [McMaster-Carr PN 93395A366]</t>
  </si>
  <si>
    <t>25 Base Screws [McMaster-Carr PN 92290A118]</t>
  </si>
  <si>
    <t>Shipping Box 36x20x20 [UPS store]</t>
  </si>
  <si>
    <t>Werner per diem</t>
  </si>
  <si>
    <t>Werner hotel</t>
  </si>
  <si>
    <t>MAST Proton Detector: Expenses Budget 13,000</t>
  </si>
  <si>
    <t>MAST Proton Detector: Equipment Budget 22,000</t>
  </si>
  <si>
    <t>per diem</t>
  </si>
  <si>
    <t>Werner airplane ticket</t>
  </si>
  <si>
    <t>Ramona airplane ticket</t>
  </si>
  <si>
    <t>Ramona hotel</t>
  </si>
  <si>
    <t>Ramona hotel extended</t>
  </si>
  <si>
    <t>Expense Money Left</t>
  </si>
  <si>
    <t>LEFTOVER TOTAL</t>
  </si>
  <si>
    <t>Computer upgrade</t>
  </si>
  <si>
    <t>Shipping one way [Air-Sea Forwarders]</t>
  </si>
  <si>
    <t>Equipment Budget</t>
  </si>
  <si>
    <t>4 Channel Power Supply [Norman]</t>
  </si>
  <si>
    <t>Trigger Cable x2 [Norman]</t>
  </si>
  <si>
    <t>McMaster-Carr shipping and handling</t>
  </si>
  <si>
    <t>SS shimstock [McMaster-Carr PN]</t>
  </si>
  <si>
    <t>BNC male connector [Newark PN 99H4267]</t>
  </si>
  <si>
    <t>SMB male connector [Newark PN 99H5336]</t>
  </si>
  <si>
    <t>Shipping materials [UPS store]</t>
  </si>
  <si>
    <t>Purchased/ submitted paperwork for P.O.</t>
  </si>
  <si>
    <r>
      <t xml:space="preserve">SHV male </t>
    </r>
    <r>
      <rPr>
        <i/>
        <sz val="12"/>
        <rFont val="Calibri"/>
        <family val="2"/>
        <scheme val="minor"/>
      </rPr>
      <t>[Pasternack ID: PE4100]</t>
    </r>
  </si>
  <si>
    <t>Linkboard box [Newark PN 46F6038]</t>
  </si>
  <si>
    <t>SHV male connector [Newark PN 09WX3993]</t>
  </si>
  <si>
    <t>Going to Purchase</t>
  </si>
  <si>
    <t>Ramona per diem</t>
  </si>
  <si>
    <t>Computer hard drive space</t>
  </si>
  <si>
    <t>MAST RP electrical plug [Carlos Orta]</t>
  </si>
  <si>
    <t>PDITEM8&amp;9 PEEK sleeve and base [Carlos Orta]</t>
  </si>
  <si>
    <t>PDITEM2 BRACKET [MTE]</t>
  </si>
  <si>
    <t>PDITEM10 BASE [MTE]</t>
  </si>
  <si>
    <t>PDITEM7 WASHER [MTE]</t>
  </si>
  <si>
    <t>PDITEM4 CONNECTOR [PMT]</t>
  </si>
  <si>
    <t>PDITEM5 MAST CONNECTOR [PMT]</t>
  </si>
  <si>
    <t>PDITEM11 MODULE A [PMT]</t>
  </si>
  <si>
    <t>PDITEM12 MODULE B [PMT]</t>
  </si>
  <si>
    <t>PD MECHANICAL</t>
  </si>
  <si>
    <t>shipping and handling MTE</t>
  </si>
  <si>
    <t>Form of Payment:</t>
  </si>
  <si>
    <t>VISA Department Charge Card</t>
  </si>
  <si>
    <t>Phone</t>
  </si>
  <si>
    <r>
      <rPr>
        <b/>
        <sz val="12"/>
        <rFont val="Calibri"/>
        <family val="2"/>
        <scheme val="minor"/>
      </rPr>
      <t>Date:</t>
    </r>
    <r>
      <rPr>
        <sz val="12"/>
        <rFont val="Calibri"/>
        <family val="2"/>
        <scheme val="minor"/>
      </rPr>
      <t xml:space="preserve"> July 1st, 2013</t>
    </r>
  </si>
  <si>
    <t>MTE Inc.</t>
  </si>
  <si>
    <t>Phone: 352-371-3898</t>
  </si>
  <si>
    <t>Email: mteinc@bellsouth.net</t>
  </si>
  <si>
    <t>Main Contact: Paul Bergsma</t>
  </si>
  <si>
    <t>Main Contact: Ramona Perez</t>
  </si>
  <si>
    <t>Fax: 305-348-6700 Attn: Ramona Perez</t>
  </si>
  <si>
    <t xml:space="preserve">has Certificate of Tax Exemption </t>
  </si>
  <si>
    <t>PD22 BRACKET</t>
  </si>
  <si>
    <t>PD22 WASHER</t>
  </si>
  <si>
    <t>PDD MODULE BASE</t>
  </si>
  <si>
    <t>UPS SHIPPING &amp; HANDLING TBD</t>
  </si>
  <si>
    <t>TOTAL (not including UPS Shipping and Handling)</t>
  </si>
  <si>
    <t>Gainesville, FL 32653</t>
  </si>
  <si>
    <t>8930 NW 13th St.</t>
  </si>
  <si>
    <t>Fax: 352-377-4320</t>
  </si>
  <si>
    <t>Extra items requested to purchase from MTE Inc. if time permits</t>
  </si>
  <si>
    <t>These extra items are above the quantities</t>
  </si>
  <si>
    <t xml:space="preserve">listed in the original quote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</si>
</sst>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 d\,\ yyyy;@"/>
    <numFmt numFmtId="165" formatCode="General;;"/>
    <numFmt numFmtId="166" formatCode="@\ \ "/>
    <numFmt numFmtId="167" formatCode="0.0"/>
    <numFmt numFmtId="168" formatCode="_(* #,##0.0_);_(* \(#,##0.0\);_(* &quot;-&quot;??_);_(@_)"/>
  </numFmts>
  <fonts count="15" x14ac:knownFonts="1"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20"/>
      <color theme="1"/>
      <name val="Calibri"/>
      <scheme val="minor"/>
    </font>
    <font>
      <i/>
      <sz val="12"/>
      <name val="Calibri"/>
      <family val="2"/>
      <scheme val="minor"/>
    </font>
    <font>
      <b/>
      <i/>
      <sz val="12"/>
      <name val="Calibri"/>
      <scheme val="minor"/>
    </font>
    <font>
      <i/>
      <sz val="12"/>
      <color rgb="FF000000"/>
      <name val="Calibri"/>
      <scheme val="minor"/>
    </font>
    <font>
      <sz val="12"/>
      <color rgb="FF00000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</patternFill>
    </fill>
    <fill>
      <patternFill patternType="solid">
        <fgColor rgb="FFE8EEEE"/>
        <bgColor rgb="FF000000"/>
      </patternFill>
    </fill>
    <fill>
      <patternFill patternType="solid">
        <fgColor rgb="FFB9CECE"/>
        <bgColor rgb="FF000000"/>
      </patternFill>
    </fill>
  </fills>
  <borders count="15">
    <border>
      <left/>
      <right/>
      <top/>
      <bottom/>
      <diagonal/>
    </border>
    <border>
      <left/>
      <right/>
      <top style="thick">
        <color theme="6"/>
      </top>
      <bottom/>
      <diagonal/>
    </border>
    <border>
      <left/>
      <right/>
      <top/>
      <bottom style="thick">
        <color theme="6"/>
      </bottom>
      <diagonal/>
    </border>
    <border>
      <left style="thick">
        <color theme="6"/>
      </left>
      <right/>
      <top style="thick">
        <color theme="6"/>
      </top>
      <bottom/>
      <diagonal/>
    </border>
    <border>
      <left style="thick">
        <color theme="6"/>
      </left>
      <right/>
      <top/>
      <bottom/>
      <diagonal/>
    </border>
    <border>
      <left style="thick">
        <color theme="6"/>
      </left>
      <right/>
      <top/>
      <bottom style="thick">
        <color theme="6"/>
      </bottom>
      <diagonal/>
    </border>
    <border>
      <left/>
      <right/>
      <top/>
      <bottom style="thick">
        <color theme="6" tint="-0.249977111117893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9CECE"/>
      </left>
      <right/>
      <top style="thin">
        <color rgb="FFB9CECE"/>
      </top>
      <bottom style="thin">
        <color rgb="FFB9CECE"/>
      </bottom>
      <diagonal/>
    </border>
    <border>
      <left/>
      <right/>
      <top/>
      <bottom style="thick">
        <color rgb="FF8CADAE"/>
      </bottom>
      <diagonal/>
    </border>
    <border>
      <left/>
      <right/>
      <top style="thick">
        <color rgb="FF8CADAE"/>
      </top>
      <bottom/>
      <diagonal/>
    </border>
    <border>
      <left/>
      <right/>
      <top style="thin">
        <color rgb="FFB9CECE"/>
      </top>
      <bottom style="thin">
        <color rgb="FFB9CECE"/>
      </bottom>
      <diagonal/>
    </border>
  </borders>
  <cellStyleXfs count="505">
    <xf numFmtId="0" fontId="0" fillId="0" borderId="0"/>
    <xf numFmtId="0" fontId="3" fillId="0" borderId="6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4" borderId="10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101">
    <xf numFmtId="0" fontId="0" fillId="0" borderId="0" xfId="0"/>
    <xf numFmtId="0" fontId="4" fillId="2" borderId="1" xfId="0" applyFont="1" applyFill="1" applyBorder="1" applyProtection="1">
      <protection locked="0"/>
    </xf>
    <xf numFmtId="0" fontId="4" fillId="0" borderId="0" xfId="0" applyFont="1"/>
    <xf numFmtId="0" fontId="4" fillId="0" borderId="0" xfId="0" applyFont="1" applyFill="1" applyBorder="1" applyProtection="1">
      <protection locked="0"/>
    </xf>
    <xf numFmtId="0" fontId="4" fillId="2" borderId="0" xfId="0" applyFont="1" applyFill="1" applyBorder="1" applyProtection="1">
      <protection locked="0"/>
    </xf>
    <xf numFmtId="0" fontId="4" fillId="0" borderId="0" xfId="0" applyFont="1" applyFill="1" applyBorder="1" applyAlignment="1">
      <alignment horizontal="left" indent="1"/>
    </xf>
    <xf numFmtId="165" fontId="4" fillId="0" borderId="0" xfId="0" applyNumberFormat="1" applyFont="1" applyFill="1" applyBorder="1"/>
    <xf numFmtId="0" fontId="4" fillId="2" borderId="2" xfId="0" applyFont="1" applyFill="1" applyBorder="1" applyProtection="1">
      <protection locked="0"/>
    </xf>
    <xf numFmtId="0" fontId="4" fillId="0" borderId="2" xfId="0" applyFont="1" applyFill="1" applyBorder="1" applyAlignment="1">
      <alignment horizontal="left" indent="1"/>
    </xf>
    <xf numFmtId="165" fontId="4" fillId="0" borderId="2" xfId="0" applyNumberFormat="1" applyFont="1" applyFill="1" applyBorder="1"/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vertical="center"/>
    </xf>
    <xf numFmtId="0" fontId="4" fillId="3" borderId="0" xfId="0" applyFont="1" applyFill="1" applyBorder="1" applyAlignment="1">
      <alignment horizontal="left" vertical="center"/>
    </xf>
    <xf numFmtId="44" fontId="4" fillId="3" borderId="0" xfId="0" applyNumberFormat="1" applyFont="1" applyFill="1" applyBorder="1" applyAlignment="1">
      <alignment horizontal="right" vertical="center"/>
    </xf>
    <xf numFmtId="1" fontId="4" fillId="3" borderId="0" xfId="0" applyNumberFormat="1" applyFont="1" applyFill="1" applyBorder="1" applyAlignment="1">
      <alignment horizontal="center" vertical="center"/>
    </xf>
    <xf numFmtId="43" fontId="4" fillId="3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166" fontId="4" fillId="0" borderId="0" xfId="0" applyNumberFormat="1" applyFont="1" applyFill="1" applyBorder="1" applyAlignment="1">
      <alignment horizontal="right" vertical="center"/>
    </xf>
    <xf numFmtId="10" fontId="4" fillId="0" borderId="4" xfId="0" applyNumberFormat="1" applyFont="1" applyFill="1" applyBorder="1" applyAlignment="1">
      <alignment horizontal="right" vertical="center"/>
    </xf>
    <xf numFmtId="43" fontId="4" fillId="0" borderId="4" xfId="0" applyNumberFormat="1" applyFont="1" applyFill="1" applyBorder="1" applyAlignment="1">
      <alignment horizontal="right" vertical="center"/>
    </xf>
    <xf numFmtId="43" fontId="4" fillId="0" borderId="5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vertical="center"/>
    </xf>
    <xf numFmtId="166" fontId="5" fillId="2" borderId="1" xfId="0" applyNumberFormat="1" applyFont="1" applyFill="1" applyBorder="1" applyAlignment="1">
      <alignment horizontal="right" vertical="center"/>
    </xf>
    <xf numFmtId="44" fontId="5" fillId="2" borderId="3" xfId="0" applyNumberFormat="1" applyFont="1" applyFill="1" applyBorder="1" applyAlignment="1">
      <alignment horizontal="right" vertical="center"/>
    </xf>
    <xf numFmtId="0" fontId="4" fillId="0" borderId="0" xfId="0" applyFont="1" applyProtection="1">
      <protection locked="0"/>
    </xf>
    <xf numFmtId="0" fontId="4" fillId="0" borderId="0" xfId="0" applyFont="1" applyAlignment="1"/>
    <xf numFmtId="44" fontId="4" fillId="0" borderId="4" xfId="0" applyNumberFormat="1" applyFont="1" applyFill="1" applyBorder="1" applyAlignment="1">
      <alignment horizontal="right" vertical="center"/>
    </xf>
    <xf numFmtId="0" fontId="7" fillId="2" borderId="0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 applyProtection="1">
      <alignment horizontal="left"/>
    </xf>
    <xf numFmtId="0" fontId="0" fillId="0" borderId="1" xfId="0" applyFont="1" applyFill="1" applyBorder="1" applyProtection="1">
      <protection locked="0"/>
    </xf>
    <xf numFmtId="0" fontId="0" fillId="0" borderId="0" xfId="0" applyFont="1" applyFill="1" applyBorder="1" applyProtection="1">
      <protection locked="0"/>
    </xf>
    <xf numFmtId="0" fontId="0" fillId="0" borderId="2" xfId="0" applyFont="1" applyFill="1" applyBorder="1" applyProtection="1">
      <protection locked="0"/>
    </xf>
    <xf numFmtId="0" fontId="0" fillId="0" borderId="0" xfId="0" applyFont="1" applyFill="1" applyBorder="1" applyAlignment="1">
      <alignment horizontal="left" indent="1"/>
    </xf>
    <xf numFmtId="165" fontId="0" fillId="0" borderId="0" xfId="0" applyNumberFormat="1" applyFont="1" applyFill="1" applyBorder="1" applyAlignment="1">
      <alignment horizontal="left"/>
    </xf>
    <xf numFmtId="0" fontId="0" fillId="3" borderId="0" xfId="0" applyFont="1" applyFill="1" applyBorder="1" applyAlignment="1">
      <alignment horizontal="left" vertical="center"/>
    </xf>
    <xf numFmtId="0" fontId="5" fillId="3" borderId="0" xfId="0" applyFont="1" applyFill="1" applyBorder="1" applyAlignment="1">
      <alignment horizontal="left" vertical="center"/>
    </xf>
    <xf numFmtId="43" fontId="0" fillId="3" borderId="0" xfId="0" applyNumberFormat="1" applyFont="1" applyFill="1" applyBorder="1" applyAlignment="1">
      <alignment horizontal="center" vertical="center"/>
    </xf>
    <xf numFmtId="166" fontId="0" fillId="0" borderId="0" xfId="0" applyNumberFormat="1" applyFont="1" applyFill="1" applyBorder="1" applyAlignment="1">
      <alignment horizontal="right" vertical="center"/>
    </xf>
    <xf numFmtId="0" fontId="0" fillId="3" borderId="0" xfId="0" applyFont="1" applyFill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43" fontId="0" fillId="3" borderId="0" xfId="0" applyNumberFormat="1" applyFont="1" applyFill="1" applyAlignment="1">
      <alignment horizontal="center" vertical="center"/>
    </xf>
    <xf numFmtId="1" fontId="0" fillId="3" borderId="0" xfId="0" applyNumberFormat="1" applyFont="1" applyFill="1" applyBorder="1" applyAlignment="1">
      <alignment horizontal="center" vertical="center"/>
    </xf>
    <xf numFmtId="1" fontId="0" fillId="3" borderId="0" xfId="0" applyNumberFormat="1" applyFont="1" applyFill="1" applyAlignment="1">
      <alignment horizontal="center" vertical="center"/>
    </xf>
    <xf numFmtId="44" fontId="0" fillId="3" borderId="0" xfId="0" applyNumberFormat="1" applyFont="1" applyFill="1" applyBorder="1" applyAlignment="1">
      <alignment horizontal="right" vertical="center"/>
    </xf>
    <xf numFmtId="1" fontId="2" fillId="3" borderId="8" xfId="0" applyNumberFormat="1" applyFont="1" applyFill="1" applyBorder="1" applyAlignment="1">
      <alignment horizontal="center" vertical="center"/>
    </xf>
    <xf numFmtId="43" fontId="2" fillId="3" borderId="8" xfId="0" applyNumberFormat="1" applyFont="1" applyFill="1" applyBorder="1" applyAlignment="1">
      <alignment horizontal="center" vertical="center"/>
    </xf>
    <xf numFmtId="44" fontId="2" fillId="3" borderId="9" xfId="0" applyNumberFormat="1" applyFont="1" applyFill="1" applyBorder="1" applyAlignment="1">
      <alignment horizontal="right" vertical="center"/>
    </xf>
    <xf numFmtId="0" fontId="2" fillId="3" borderId="7" xfId="0" applyFont="1" applyFill="1" applyBorder="1" applyAlignment="1">
      <alignment horizontal="left" vertical="center"/>
    </xf>
    <xf numFmtId="0" fontId="11" fillId="3" borderId="0" xfId="0" applyFont="1" applyFill="1" applyBorder="1" applyAlignment="1">
      <alignment horizontal="left" vertical="center"/>
    </xf>
    <xf numFmtId="167" fontId="0" fillId="3" borderId="0" xfId="0" applyNumberFormat="1" applyFont="1" applyFill="1" applyAlignment="1">
      <alignment horizontal="center" vertical="center"/>
    </xf>
    <xf numFmtId="167" fontId="0" fillId="3" borderId="0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44" fontId="4" fillId="0" borderId="0" xfId="0" applyNumberFormat="1" applyFont="1" applyAlignment="1">
      <alignment vertical="center"/>
    </xf>
    <xf numFmtId="44" fontId="0" fillId="3" borderId="0" xfId="0" applyNumberFormat="1" applyFont="1" applyFill="1" applyAlignment="1">
      <alignment horizontal="right" vertical="center"/>
    </xf>
    <xf numFmtId="0" fontId="12" fillId="3" borderId="0" xfId="0" applyFont="1" applyFill="1" applyAlignment="1">
      <alignment horizontal="left" vertical="center"/>
    </xf>
    <xf numFmtId="168" fontId="0" fillId="3" borderId="0" xfId="0" applyNumberFormat="1" applyFont="1" applyFill="1" applyBorder="1" applyAlignment="1">
      <alignment horizontal="left" vertical="center" indent="1"/>
    </xf>
    <xf numFmtId="0" fontId="0" fillId="4" borderId="10" xfId="160" applyFont="1" applyAlignment="1">
      <alignment horizontal="left" vertical="center"/>
    </xf>
    <xf numFmtId="0" fontId="0" fillId="0" borderId="0" xfId="0" applyAlignment="1">
      <alignment horizontal="left" indent="1"/>
    </xf>
    <xf numFmtId="164" fontId="0" fillId="0" borderId="0" xfId="0" applyNumberFormat="1" applyAlignment="1">
      <alignment horizontal="left"/>
    </xf>
    <xf numFmtId="0" fontId="0" fillId="0" borderId="0" xfId="0" applyProtection="1">
      <protection locked="0"/>
    </xf>
    <xf numFmtId="165" fontId="0" fillId="0" borderId="0" xfId="0" applyNumberFormat="1" applyAlignment="1">
      <alignment horizontal="left"/>
    </xf>
    <xf numFmtId="43" fontId="0" fillId="3" borderId="0" xfId="0" applyNumberFormat="1" applyFont="1" applyFill="1" applyBorder="1" applyAlignment="1">
      <alignment horizontal="left" vertical="center" indent="1"/>
    </xf>
    <xf numFmtId="0" fontId="0" fillId="0" borderId="0" xfId="0" applyFont="1"/>
    <xf numFmtId="0" fontId="0" fillId="0" borderId="2" xfId="0" applyFont="1" applyFill="1" applyBorder="1" applyAlignment="1">
      <alignment horizontal="left" indent="1"/>
    </xf>
    <xf numFmtId="165" fontId="0" fillId="0" borderId="2" xfId="0" applyNumberFormat="1" applyFont="1" applyFill="1" applyBorder="1"/>
    <xf numFmtId="165" fontId="0" fillId="0" borderId="0" xfId="0" quotePrefix="1" applyNumberFormat="1" applyFont="1" applyFill="1" applyBorder="1" applyAlignment="1">
      <alignment horizontal="left"/>
    </xf>
    <xf numFmtId="0" fontId="0" fillId="6" borderId="13" xfId="0" applyFill="1" applyBorder="1" applyProtection="1">
      <protection locked="0"/>
    </xf>
    <xf numFmtId="0" fontId="0" fillId="6" borderId="0" xfId="0" applyFill="1" applyProtection="1">
      <protection locked="0"/>
    </xf>
    <xf numFmtId="0" fontId="0" fillId="0" borderId="12" xfId="0" applyBorder="1" applyProtection="1">
      <protection locked="0"/>
    </xf>
    <xf numFmtId="0" fontId="0" fillId="6" borderId="12" xfId="0" applyFill="1" applyBorder="1" applyProtection="1">
      <protection locked="0"/>
    </xf>
    <xf numFmtId="0" fontId="0" fillId="0" borderId="12" xfId="0" applyBorder="1" applyAlignment="1">
      <alignment horizontal="left" indent="1"/>
    </xf>
    <xf numFmtId="165" fontId="0" fillId="0" borderId="12" xfId="0" applyNumberFormat="1" applyBorder="1"/>
    <xf numFmtId="0" fontId="5" fillId="0" borderId="0" xfId="0" applyFont="1" applyFill="1" applyBorder="1" applyProtection="1">
      <protection locked="0"/>
    </xf>
    <xf numFmtId="0" fontId="5" fillId="0" borderId="0" xfId="0" applyFont="1"/>
    <xf numFmtId="0" fontId="5" fillId="0" borderId="0" xfId="0" applyFont="1" applyProtection="1">
      <protection locked="0"/>
    </xf>
    <xf numFmtId="0" fontId="0" fillId="0" borderId="0" xfId="0" applyFont="1" applyFill="1" applyBorder="1" applyAlignment="1">
      <alignment horizontal="left"/>
    </xf>
    <xf numFmtId="0" fontId="11" fillId="3" borderId="0" xfId="0" applyFont="1" applyFill="1" applyAlignment="1">
      <alignment horizontal="left" vertical="center"/>
    </xf>
    <xf numFmtId="1" fontId="11" fillId="3" borderId="0" xfId="0" applyNumberFormat="1" applyFont="1" applyFill="1" applyAlignment="1">
      <alignment horizontal="center" vertical="center"/>
    </xf>
    <xf numFmtId="43" fontId="11" fillId="3" borderId="0" xfId="0" applyNumberFormat="1" applyFont="1" applyFill="1" applyAlignment="1">
      <alignment horizontal="center" vertical="center"/>
    </xf>
    <xf numFmtId="44" fontId="11" fillId="3" borderId="0" xfId="0" applyNumberFormat="1" applyFont="1" applyFill="1" applyBorder="1" applyAlignment="1">
      <alignment horizontal="right" vertical="center"/>
    </xf>
    <xf numFmtId="0" fontId="13" fillId="5" borderId="11" xfId="0" applyFont="1" applyFill="1" applyBorder="1" applyAlignment="1">
      <alignment horizontal="left" vertical="center"/>
    </xf>
    <xf numFmtId="14" fontId="4" fillId="0" borderId="0" xfId="0" applyNumberFormat="1" applyFont="1" applyAlignment="1">
      <alignment vertical="center"/>
    </xf>
    <xf numFmtId="14" fontId="0" fillId="0" borderId="0" xfId="0" applyNumberFormat="1" applyFont="1" applyFill="1" applyBorder="1" applyAlignment="1">
      <alignment horizontal="left" indent="1"/>
    </xf>
    <xf numFmtId="14" fontId="4" fillId="0" borderId="0" xfId="0" applyNumberFormat="1" applyFont="1" applyFill="1" applyBorder="1" applyAlignment="1">
      <alignment horizontal="left" indent="1"/>
    </xf>
    <xf numFmtId="14" fontId="4" fillId="0" borderId="0" xfId="0" applyNumberFormat="1" applyFont="1"/>
    <xf numFmtId="0" fontId="14" fillId="5" borderId="11" xfId="0" applyFont="1" applyFill="1" applyBorder="1" applyAlignment="1">
      <alignment horizontal="left" vertical="center"/>
    </xf>
    <xf numFmtId="1" fontId="14" fillId="5" borderId="14" xfId="0" applyNumberFormat="1" applyFont="1" applyFill="1" applyBorder="1" applyAlignment="1">
      <alignment horizontal="center" vertical="center"/>
    </xf>
    <xf numFmtId="43" fontId="14" fillId="5" borderId="14" xfId="0" applyNumberFormat="1" applyFont="1" applyFill="1" applyBorder="1" applyAlignment="1">
      <alignment horizontal="center" vertical="center"/>
    </xf>
    <xf numFmtId="0" fontId="10" fillId="0" borderId="6" xfId="1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10" fillId="0" borderId="10" xfId="160" applyFont="1" applyFill="1" applyAlignment="1" applyProtection="1">
      <alignment horizontal="left" vertical="center"/>
      <protection locked="0"/>
    </xf>
    <xf numFmtId="1" fontId="1" fillId="3" borderId="8" xfId="0" applyNumberFormat="1" applyFont="1" applyFill="1" applyBorder="1" applyAlignment="1">
      <alignment horizontal="center" vertical="center"/>
    </xf>
    <xf numFmtId="43" fontId="1" fillId="3" borderId="8" xfId="0" applyNumberFormat="1" applyFont="1" applyFill="1" applyBorder="1" applyAlignment="1">
      <alignment horizontal="center" vertical="center"/>
    </xf>
    <xf numFmtId="44" fontId="1" fillId="3" borderId="9" xfId="0" applyNumberFormat="1" applyFont="1" applyFill="1" applyBorder="1" applyAlignment="1">
      <alignment horizontal="right" vertical="center"/>
    </xf>
    <xf numFmtId="0" fontId="1" fillId="3" borderId="7" xfId="0" applyFont="1" applyFill="1" applyBorder="1" applyAlignment="1">
      <alignment horizontal="left" vertical="center"/>
    </xf>
    <xf numFmtId="0" fontId="0" fillId="0" borderId="0" xfId="0" applyFont="1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12" xfId="0" applyBorder="1" applyAlignment="1"/>
    <xf numFmtId="0" fontId="0" fillId="0" borderId="0" xfId="0" applyAlignment="1"/>
  </cellXfs>
  <cellStyles count="505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Heading 1" xfId="1" builtinId="16" customBuilti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Normal" xfId="0" builtinId="0" customBuiltin="1"/>
    <cellStyle name="Note" xfId="160" builtinId="10"/>
  </cellStyles>
  <dxfs count="86">
    <dxf>
      <border outline="0">
        <bottom style="thick">
          <color rgb="FF8CADAE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5" formatCode="_(* #,##0.00_);_(* \(#,##0.00\);_(* &quot;-&quot;??_);_(@_)"/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" formatCode="0"/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6" tint="0.79998168889431442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5" formatCode="_(* #,##0.00_);_(* \(#,##0.00\);_(* &quot;-&quot;??_);_(@_)"/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" formatCode="0"/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6" tint="0.79998168889431442"/>
        </patternFill>
      </fill>
      <alignment horizontal="left" vertical="center" textRotation="0" wrapText="0" indent="0" justifyLastLine="0" shrinkToFit="0" readingOrder="0"/>
    </dxf>
    <dxf>
      <border outline="0">
        <bottom style="thick">
          <color rgb="FF8CADAE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5" formatCode="_(* #,##0.00_);_(* \(#,##0.00\);_(* &quot;-&quot;??_);_(@_)"/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" formatCode="0"/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6" tint="0.79998168889431442"/>
        </patternFill>
      </fill>
      <alignment horizontal="left" vertical="center" textRotation="0" wrapText="0" indent="0" justifyLastLine="0" shrinkToFit="0" readingOrder="0"/>
    </dxf>
    <dxf>
      <border outline="0">
        <bottom style="thick">
          <color rgb="FF8CADAE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5" formatCode="_(* #,##0.00_);_(* \(#,##0.00\);_(* &quot;-&quot;??_);_(@_)"/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" formatCode="0"/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" formatCode="0"/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6" tint="0.79998168889431442"/>
        </patternFill>
      </fill>
      <alignment horizontal="left" vertical="center" textRotation="0" wrapText="0" indent="0" justifyLastLine="0" shrinkToFit="0" readingOrder="0"/>
    </dxf>
    <dxf>
      <border outline="0">
        <bottom style="thick">
          <color rgb="FF8CADAE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5" formatCode="_(* #,##0.00_);_(* \(#,##0.00\);_(* &quot;-&quot;??_);_(@_)"/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" formatCode="0"/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6" tint="0.79998168889431442"/>
        </patternFill>
      </fill>
      <alignment horizontal="left" vertical="center" textRotation="0" wrapText="0" indent="0" justifyLastLine="0" shrinkToFit="0" readingOrder="0"/>
    </dxf>
    <dxf>
      <border outline="0">
        <bottom style="thick">
          <color rgb="FF8CADAE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5" formatCode="_(* #,##0.00_);_(* \(#,##0.00\);_(* &quot;-&quot;??_);_(@_)"/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" formatCode="0"/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6" tint="0.79998168889431442"/>
        </patternFill>
      </fill>
      <alignment horizontal="left" vertical="center" textRotation="0" wrapText="0" indent="0" justifyLastLine="0" shrinkToFit="0" readingOrder="0"/>
    </dxf>
    <dxf>
      <border outline="0">
        <bottom style="thick">
          <color rgb="FF8CADAE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5" formatCode="_(* #,##0.00_);_(* \(#,##0.00\);_(* &quot;-&quot;??_);_(@_)"/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" formatCode="0"/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6" tint="0.79998168889431442"/>
        </patternFill>
      </fill>
      <alignment horizontal="left" vertical="center" textRotation="0" wrapText="0" indent="0" justifyLastLine="0" shrinkToFit="0" readingOrder="0"/>
    </dxf>
    <dxf>
      <border outline="0">
        <bottom style="thick">
          <color rgb="FF8CADAE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5" formatCode="_(* #,##0.00_);_(* \(#,##0.00\);_(* &quot;-&quot;??_);_(@_)"/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" formatCode="0"/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6" tint="0.79998168889431442"/>
        </patternFill>
      </fill>
      <alignment horizontal="left" vertical="center" textRotation="0" wrapText="0" indent="0" justifyLastLine="0" shrinkToFit="0" readingOrder="0"/>
    </dxf>
    <dxf>
      <border outline="0">
        <bottom style="thick">
          <color rgb="FF8CADAE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5" formatCode="_(* #,##0.00_);_(* \(#,##0.00\);_(* &quot;-&quot;??_);_(@_)"/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" formatCode="0"/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" formatCode="0"/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6" tint="0.79998168889431442"/>
        </patternFill>
      </fill>
      <alignment horizontal="left" vertical="center" textRotation="0" wrapText="0" indent="0" justifyLastLine="0" shrinkToFit="0" readingOrder="0"/>
    </dxf>
    <dxf>
      <border outline="0">
        <bottom style="thick">
          <color rgb="FF8CADAE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5" formatCode="_(* #,##0.00_);_(* \(#,##0.00\);_(* &quot;-&quot;??_);_(@_)"/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" formatCode="0"/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6" tint="0.79998168889431442"/>
        </patternFill>
      </fill>
      <alignment horizontal="left" vertical="center" textRotation="0" wrapText="0" indent="0" justifyLastLine="0" shrinkToFit="0" readingOrder="0"/>
    </dxf>
    <dxf>
      <border outline="0">
        <bottom style="thick">
          <color rgb="FF8CADAE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5" formatCode="_(* #,##0.00_);_(* \(#,##0.00\);_(* &quot;-&quot;??_);_(@_)"/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" formatCode="0"/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6" tint="0.79998168889431442"/>
        </patternFill>
      </fill>
      <alignment horizontal="left" vertical="center" textRotation="0" wrapText="0" indent="0" justifyLastLine="0" shrinkToFit="0" readingOrder="0"/>
    </dxf>
    <dxf>
      <border outline="0">
        <bottom style="thick">
          <color rgb="FF8CADAE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5" formatCode="_(* #,##0.00_);_(* \(#,##0.00\);_(* &quot;-&quot;??_);_(@_)"/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" formatCode="0"/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6" tint="0.79998168889431442"/>
        </patternFill>
      </fill>
      <alignment horizontal="left" vertical="center" textRotation="0" wrapText="0" indent="0" justifyLastLine="0" shrinkToFit="0" readingOrder="0"/>
    </dxf>
    <dxf>
      <border outline="0">
        <bottom style="thick">
          <color rgb="FF8CADAE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5" formatCode="_(* #,##0.00_);_(* \(#,##0.00\);_(* &quot;-&quot;??_);_(@_)"/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" formatCode="0"/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6" tint="0.79998168889431442"/>
        </patternFill>
      </fill>
      <alignment horizontal="left" vertical="center" textRotation="0" wrapText="0" indent="0" justifyLastLine="0" shrinkToFit="0" readingOrder="0"/>
    </dxf>
    <dxf>
      <border outline="0">
        <bottom style="thick">
          <color rgb="FF8CADAE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5" formatCode="_(* #,##0.00_);_(* \(#,##0.00\);_(* &quot;-&quot;??_);_(@_)"/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" formatCode="0"/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6" tint="0.79998168889431442"/>
        </patternFill>
      </fill>
      <alignment horizontal="left" vertical="center" textRotation="0" wrapText="0" indent="0" justifyLastLine="0" shrinkToFit="0" readingOrder="0"/>
    </dxf>
    <dxf>
      <border outline="0">
        <bottom style="thick">
          <color rgb="FF8CADAE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theme" Target="theme/theme1.xml"/><Relationship Id="rId16" Type="http://schemas.openxmlformats.org/officeDocument/2006/relationships/styles" Target="styles.xml"/><Relationship Id="rId17" Type="http://schemas.openxmlformats.org/officeDocument/2006/relationships/sharedStrings" Target="sharedStrings.xml"/><Relationship Id="rId1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ables/table1.xml><?xml version="1.0" encoding="utf-8"?>
<table xmlns="http://schemas.openxmlformats.org/spreadsheetml/2006/main" id="12" name="Table131113" displayName="Table131113" ref="A15:D46" totalsRowShown="0" headerRowDxfId="85" tableBorderDxfId="84">
  <autoFilter ref="A15:D46"/>
  <tableColumns count="4">
    <tableColumn id="1" name="Description" dataDxfId="83"/>
    <tableColumn id="2" name="Units" dataDxfId="82"/>
    <tableColumn id="3" name="Cost Per Unit" dataDxfId="81"/>
    <tableColumn id="4" name="Amount" dataDxfId="80"/>
  </tableColumns>
  <tableStyleInfo name="TableStyleMedium4" showFirstColumn="0" showLastColumn="0" showRowStripes="0" showColumnStripes="0"/>
</table>
</file>

<file path=xl/tables/table10.xml><?xml version="1.0" encoding="utf-8"?>
<table xmlns="http://schemas.openxmlformats.org/spreadsheetml/2006/main" id="8" name="Table139" displayName="Table139" ref="A15:D25" totalsRowShown="0" headerRowDxfId="30" tableBorderDxfId="29">
  <autoFilter ref="A15:D25"/>
  <tableColumns count="4">
    <tableColumn id="1" name="Description" dataDxfId="28"/>
    <tableColumn id="2" name="Units" dataDxfId="27"/>
    <tableColumn id="3" name="Cost Per Unit" dataDxfId="26"/>
    <tableColumn id="4" name="Amount" dataDxfId="25"/>
  </tableColumns>
  <tableStyleInfo name="TableStyleMedium4" showFirstColumn="0" showLastColumn="0" showRowStripes="0" showColumnStripes="0"/>
</table>
</file>

<file path=xl/tables/table11.xml><?xml version="1.0" encoding="utf-8"?>
<table xmlns="http://schemas.openxmlformats.org/spreadsheetml/2006/main" id="5" name="Table16" displayName="Table16" ref="A15:E28" totalsRowShown="0" headerRowDxfId="24" tableBorderDxfId="23">
  <autoFilter ref="A15:E28"/>
  <tableColumns count="5">
    <tableColumn id="1" name="Description" dataDxfId="22"/>
    <tableColumn id="2" name="Units" dataDxfId="21"/>
    <tableColumn id="5" name=" Length (m)" dataDxfId="20"/>
    <tableColumn id="3" name="Cost Per Unit" dataDxfId="19"/>
    <tableColumn id="4" name="Amount" dataDxfId="18"/>
  </tableColumns>
  <tableStyleInfo name="TableStyleMedium4" showFirstColumn="0" showLastColumn="0" showRowStripes="0" showColumnStripes="0"/>
</table>
</file>

<file path=xl/tables/table12.xml><?xml version="1.0" encoding="utf-8"?>
<table xmlns="http://schemas.openxmlformats.org/spreadsheetml/2006/main" id="6" name="Table147" displayName="Table147" ref="A15:D26" totalsRowShown="0" headerRowDxfId="17" tableBorderDxfId="16">
  <autoFilter ref="A15:D26"/>
  <tableColumns count="4">
    <tableColumn id="1" name="Description" dataDxfId="15"/>
    <tableColumn id="2" name="Units" dataDxfId="14"/>
    <tableColumn id="3" name="Cost Per Unit" dataDxfId="13"/>
    <tableColumn id="4" name="Amount" dataDxfId="12">
      <calculatedColumnFormula>Foil!C30*Foil!B30</calculatedColumnFormula>
    </tableColumn>
  </tableColumns>
  <tableStyleInfo name="TableStyleMedium4" showFirstColumn="0" showLastColumn="0" showRowStripes="0" showColumnStripes="0"/>
</table>
</file>

<file path=xl/tables/table13.xml><?xml version="1.0" encoding="utf-8"?>
<table xmlns="http://schemas.openxmlformats.org/spreadsheetml/2006/main" id="11" name="Table1412" displayName="Table1412" ref="A28:D34" totalsRowShown="0" headerRowDxfId="11" tableBorderDxfId="10">
  <autoFilter ref="A28:D34"/>
  <tableColumns count="4">
    <tableColumn id="1" name="Description" dataDxfId="9"/>
    <tableColumn id="2" name="Units" dataDxfId="8"/>
    <tableColumn id="3" name="Cost Per Unit" dataDxfId="7"/>
    <tableColumn id="4" name="Amount" dataDxfId="6">
      <calculatedColumnFormula>C29*B29</calculatedColumnFormula>
    </tableColumn>
  </tableColumns>
  <tableStyleInfo name="TableStyleMedium4" showFirstColumn="0" showLastColumn="0" showRowStripes="0" showColumnStripes="0"/>
</table>
</file>

<file path=xl/tables/table14.xml><?xml version="1.0" encoding="utf-8"?>
<table xmlns="http://schemas.openxmlformats.org/spreadsheetml/2006/main" id="14" name="Table141215" displayName="Table141215" ref="A28:D34" totalsRowShown="0" headerRowDxfId="1" tableBorderDxfId="0">
  <autoFilter ref="A28:D34"/>
  <tableColumns count="4">
    <tableColumn id="1" name="Description" dataDxfId="5"/>
    <tableColumn id="2" name="Units" dataDxfId="4"/>
    <tableColumn id="3" name="Cost Per Unit" dataDxfId="3"/>
    <tableColumn id="4" name="Amount" dataDxfId="2">
      <calculatedColumnFormula>C29*B29</calculatedColumnFormula>
    </tableColumn>
  </tableColumns>
  <tableStyleInfo name="TableStyleMedium4" showFirstColumn="0" showLastColumn="0" showRowStripes="0" showColumnStripes="0"/>
</table>
</file>

<file path=xl/tables/table2.xml><?xml version="1.0" encoding="utf-8"?>
<table xmlns="http://schemas.openxmlformats.org/spreadsheetml/2006/main" id="13" name="Table131113514" displayName="Table131113514" ref="A15:D29" totalsRowShown="0" headerRowDxfId="79" tableBorderDxfId="78">
  <autoFilter ref="A15:D29"/>
  <tableColumns count="4">
    <tableColumn id="1" name="Description" dataDxfId="77"/>
    <tableColumn id="2" name="Units" dataDxfId="76"/>
    <tableColumn id="3" name="Cost Per Unit" dataDxfId="75"/>
    <tableColumn id="4" name="Amount" dataDxfId="74"/>
  </tableColumns>
  <tableStyleInfo name="TableStyleMedium4" showFirstColumn="0" showLastColumn="0" showRowStripes="0" showColumnStripes="0"/>
</table>
</file>

<file path=xl/tables/table3.xml><?xml version="1.0" encoding="utf-8"?>
<table xmlns="http://schemas.openxmlformats.org/spreadsheetml/2006/main" id="4" name="Table1311135" displayName="Table1311135" ref="A15:D29" totalsRowShown="0" headerRowDxfId="73" tableBorderDxfId="72">
  <autoFilter ref="A15:D29"/>
  <tableColumns count="4">
    <tableColumn id="1" name="Description" dataDxfId="71"/>
    <tableColumn id="2" name="Units" dataDxfId="70"/>
    <tableColumn id="3" name="Cost Per Unit" dataDxfId="69"/>
    <tableColumn id="4" name="Amount" dataDxfId="68"/>
  </tableColumns>
  <tableStyleInfo name="TableStyleMedium4" showFirstColumn="0" showLastColumn="0" showRowStripes="0" showColumnStripes="0"/>
</table>
</file>

<file path=xl/tables/table4.xml><?xml version="1.0" encoding="utf-8"?>
<table xmlns="http://schemas.openxmlformats.org/spreadsheetml/2006/main" id="10" name="Table1311" displayName="Table1311" ref="A15:D32" totalsRowShown="0" headerRowDxfId="67" tableBorderDxfId="66">
  <autoFilter ref="A15:D32"/>
  <tableColumns count="4">
    <tableColumn id="1" name="Description" dataDxfId="65"/>
    <tableColumn id="2" name="Units" dataDxfId="64"/>
    <tableColumn id="3" name="Cost Per Unit" dataDxfId="63"/>
    <tableColumn id="4" name="Amount" dataDxfId="62"/>
  </tableColumns>
  <tableStyleInfo name="TableStyleMedium4" showFirstColumn="0" showLastColumn="0" showRowStripes="0" showColumnStripes="0"/>
</table>
</file>

<file path=xl/tables/table5.xml><?xml version="1.0" encoding="utf-8"?>
<table xmlns="http://schemas.openxmlformats.org/spreadsheetml/2006/main" id="9" name="Table13910" displayName="Table13910" ref="A15:D26" totalsRowShown="0" headerRowDxfId="61" tableBorderDxfId="60">
  <autoFilter ref="A15:D26"/>
  <tableColumns count="4">
    <tableColumn id="1" name="Description" dataDxfId="59"/>
    <tableColumn id="2" name="Units" dataDxfId="58"/>
    <tableColumn id="3" name="Cost Per Unit" dataDxfId="57"/>
    <tableColumn id="4" name="Amount" dataDxfId="56"/>
  </tableColumns>
  <tableStyleInfo name="TableStyleMedium4" showFirstColumn="0" showLastColumn="0" showRowStripes="0" showColumnStripes="0"/>
</table>
</file>

<file path=xl/tables/table6.xml><?xml version="1.0" encoding="utf-8"?>
<table xmlns="http://schemas.openxmlformats.org/spreadsheetml/2006/main" id="7" name="Table18" displayName="Table18" ref="A15:E25" totalsRowShown="0" headerRowDxfId="55" tableBorderDxfId="54">
  <autoFilter ref="A15:E25"/>
  <tableColumns count="5">
    <tableColumn id="1" name="Description" dataDxfId="53"/>
    <tableColumn id="2" name="Units" dataDxfId="52"/>
    <tableColumn id="5" name=" Length (m)" dataDxfId="51"/>
    <tableColumn id="3" name="Cost Per Unit" dataDxfId="50"/>
    <tableColumn id="4" name="Amount" dataDxfId="49"/>
  </tableColumns>
  <tableStyleInfo name="TableStyleMedium4" showFirstColumn="0" showLastColumn="0" showRowStripes="0" showColumnStripes="0"/>
</table>
</file>

<file path=xl/tables/table7.xml><?xml version="1.0" encoding="utf-8"?>
<table xmlns="http://schemas.openxmlformats.org/spreadsheetml/2006/main" id="1" name="Table142" displayName="Table142" ref="A15:D26" totalsRowShown="0" headerRowDxfId="48" tableBorderDxfId="47">
  <autoFilter ref="A15:D26"/>
  <tableColumns count="4">
    <tableColumn id="1" name="Description" dataDxfId="46"/>
    <tableColumn id="2" name="Units" dataDxfId="45"/>
    <tableColumn id="3" name="Cost Per Unit" dataDxfId="44"/>
    <tableColumn id="4" name="Amount" dataDxfId="43">
      <calculatedColumnFormula>C16*B16</calculatedColumnFormula>
    </tableColumn>
  </tableColumns>
  <tableStyleInfo name="TableStyleMedium4" showFirstColumn="0" showLastColumn="0" showRowStripes="0" showColumnStripes="0"/>
</table>
</file>

<file path=xl/tables/table8.xml><?xml version="1.0" encoding="utf-8"?>
<table xmlns="http://schemas.openxmlformats.org/spreadsheetml/2006/main" id="3" name="Table14" displayName="Table14" ref="A15:D26" totalsRowShown="0" headerRowDxfId="42" tableBorderDxfId="41">
  <autoFilter ref="A15:D26"/>
  <tableColumns count="4">
    <tableColumn id="1" name="Description" dataDxfId="40"/>
    <tableColumn id="2" name="Units" dataDxfId="39"/>
    <tableColumn id="3" name="Cost Per Unit" dataDxfId="38"/>
    <tableColumn id="4" name="Amount" dataDxfId="37">
      <calculatedColumnFormula>C16*B16</calculatedColumnFormula>
    </tableColumn>
  </tableColumns>
  <tableStyleInfo name="TableStyleMedium4" showFirstColumn="0" showLastColumn="0" showRowStripes="0" showColumnStripes="0"/>
</table>
</file>

<file path=xl/tables/table9.xml><?xml version="1.0" encoding="utf-8"?>
<table xmlns="http://schemas.openxmlformats.org/spreadsheetml/2006/main" id="2" name="Table13" displayName="Table13" ref="A15:D23" totalsRowShown="0" headerRowDxfId="36" tableBorderDxfId="35">
  <autoFilter ref="A15:D23"/>
  <tableColumns count="4">
    <tableColumn id="1" name="Description" dataDxfId="34"/>
    <tableColumn id="2" name="Units" dataDxfId="33"/>
    <tableColumn id="3" name="Cost Per Unit" dataDxfId="32"/>
    <tableColumn id="4" name="Amount" dataDxfId="31"/>
  </tableColumns>
  <tableStyleInfo name="TableStyleMedium4" showFirstColumn="0" showLastColumn="0" showRowStripes="0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jpeg"/><Relationship Id="rId3" Type="http://schemas.openxmlformats.org/officeDocument/2006/relationships/image" Target="../media/image3.jpeg"/></Relationships>
</file>

<file path=xl/theme/theme1.xml><?xml version="1.0" encoding="utf-8"?>
<a:theme xmlns:a="http://schemas.openxmlformats.org/drawingml/2006/main" name="Saddle">
  <a:themeElements>
    <a:clrScheme name="Civic">
      <a:dk1>
        <a:sysClr val="windowText" lastClr="000000"/>
      </a:dk1>
      <a:lt1>
        <a:sysClr val="window" lastClr="FFFFFF"/>
      </a:lt1>
      <a:dk2>
        <a:srgbClr val="646B86"/>
      </a:dk2>
      <a:lt2>
        <a:srgbClr val="C5D1D7"/>
      </a:lt2>
      <a:accent1>
        <a:srgbClr val="D16349"/>
      </a:accent1>
      <a:accent2>
        <a:srgbClr val="CCB400"/>
      </a:accent2>
      <a:accent3>
        <a:srgbClr val="8CADAE"/>
      </a:accent3>
      <a:accent4>
        <a:srgbClr val="8C7B70"/>
      </a:accent4>
      <a:accent5>
        <a:srgbClr val="8FB08C"/>
      </a:accent5>
      <a:accent6>
        <a:srgbClr val="D19049"/>
      </a:accent6>
      <a:hlink>
        <a:srgbClr val="00A3D6"/>
      </a:hlink>
      <a:folHlink>
        <a:srgbClr val="694F07"/>
      </a:folHlink>
    </a:clrScheme>
    <a:fontScheme name="Invoice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Saddle">
      <a:fillStyleLst>
        <a:solidFill>
          <a:schemeClr val="phClr"/>
        </a:solidFill>
        <a:gradFill rotWithShape="1">
          <a:gsLst>
            <a:gs pos="0">
              <a:schemeClr val="phClr"/>
            </a:gs>
            <a:gs pos="30000">
              <a:schemeClr val="phClr">
                <a:tint val="80000"/>
              </a:schemeClr>
            </a:gs>
            <a:gs pos="100000">
              <a:schemeClr val="phClr">
                <a:tint val="100000"/>
              </a:schemeClr>
            </a:gs>
          </a:gsLst>
          <a:path path="rect">
            <a:fillToRect l="50000" r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70000"/>
                <a:satMod val="120000"/>
              </a:schemeClr>
              <a:schemeClr val="phClr">
                <a:tint val="30000"/>
                <a:satMod val="120000"/>
              </a:schemeClr>
            </a:duotone>
          </a:blip>
          <a:stretch/>
        </a:blipFill>
      </a:fillStyleLst>
      <a:lnStyleLst>
        <a:ln w="25400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50800" cap="flat" cmpd="dbl" algn="ctr">
          <a:solidFill>
            <a:schemeClr val="phClr"/>
          </a:solidFill>
          <a:prstDash val="solid"/>
        </a:ln>
        <a:ln w="76200" cap="flat" cmpd="dbl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FFFFFF">
                <a:alpha val="75000"/>
              </a:srgbClr>
            </a:outerShdw>
          </a:effectLst>
          <a:scene3d>
            <a:camera prst="orthographicFront">
              <a:rot lat="0" lon="0" rev="0"/>
            </a:camera>
            <a:lightRig rig="sunrise" dir="tl">
              <a:rot lat="0" lon="0" rev="1200000"/>
            </a:lightRig>
          </a:scene3d>
          <a:sp3d prstMaterial="softEdge">
            <a:bevelT w="0" h="0"/>
          </a:sp3d>
        </a:effectStyle>
        <a:effectStyle>
          <a:effectLst>
            <a:innerShdw blurRad="76200" dist="38100" dir="13500000">
              <a:srgbClr val="FFFFFF">
                <a:alpha val="75000"/>
              </a:srgbClr>
            </a:innerShdw>
          </a:effectLst>
          <a:scene3d>
            <a:camera prst="perspectiveFront" fov="2400000"/>
            <a:lightRig rig="twoPt" dir="tl"/>
          </a:scene3d>
          <a:sp3d>
            <a:bevelT w="25400" h="12700" prst="angle"/>
          </a:sp3d>
        </a:effectStyle>
      </a:effectStyleLst>
      <a:bgFillStyleLst>
        <a:solidFill>
          <a:schemeClr val="phClr"/>
        </a:solidFill>
        <a:blipFill rotWithShape="1">
          <a:blip xmlns:r="http://schemas.openxmlformats.org/officeDocument/2006/relationships" r:embed="rId2">
            <a:duotone>
              <a:schemeClr val="phClr">
                <a:shade val="30000"/>
                <a:satMod val="250000"/>
              </a:schemeClr>
              <a:schemeClr val="phClr">
                <a:tint val="50000"/>
                <a:satMod val="200000"/>
              </a:schemeClr>
            </a:duotone>
          </a:blip>
          <a:stretch/>
        </a:blipFill>
        <a:blipFill rotWithShape="1">
          <a:blip xmlns:r="http://schemas.openxmlformats.org/officeDocument/2006/relationships" r:embed="rId3">
            <a:duotone>
              <a:schemeClr val="phClr">
                <a:shade val="90000"/>
                <a:hueMod val="90000"/>
                <a:satMod val="150000"/>
                <a:lumMod val="90000"/>
              </a:schemeClr>
              <a:schemeClr val="phClr">
                <a:tint val="70000"/>
                <a:shade val="80000"/>
                <a:satMod val="300000"/>
                <a:lumMod val="110000"/>
              </a:schemeClr>
            </a:duotone>
          </a:blip>
          <a:stretch/>
        </a:blipFill>
      </a:bgFillStyleLst>
    </a:fmtScheme>
  </a:themeElements>
  <a:objectDefaults>
    <a:spDef>
      <a:spPr/>
      <a:bodyPr rtlCol="0" anchor="ctr"/>
      <a:lstStyle>
        <a:defPPr algn="ctr">
          <a:defRPr/>
        </a:defPPr>
      </a:lstStyle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55"/>
  <sheetViews>
    <sheetView showGridLines="0" tabSelected="1" topLeftCell="A19" zoomScale="125" zoomScaleNormal="125" zoomScalePageLayoutView="125" workbookViewId="0">
      <selection activeCell="B44" sqref="B44"/>
    </sheetView>
  </sheetViews>
  <sheetFormatPr baseColWidth="10" defaultColWidth="8.83203125" defaultRowHeight="15" x14ac:dyDescent="0"/>
  <cols>
    <col min="1" max="1" width="46.1640625" style="2" customWidth="1"/>
    <col min="2" max="2" width="15.5" style="2" customWidth="1"/>
    <col min="3" max="3" width="16.1640625" style="2" customWidth="1"/>
    <col min="4" max="4" width="19.83203125" style="2" customWidth="1"/>
    <col min="5" max="5" width="13.33203125" style="2" customWidth="1"/>
    <col min="6" max="6" width="4.6640625" style="2" customWidth="1"/>
    <col min="7" max="7" width="9.5" style="2" bestFit="1" customWidth="1"/>
    <col min="8" max="8" width="12.1640625" style="2" customWidth="1"/>
    <col min="9" max="16384" width="8.83203125" style="2"/>
  </cols>
  <sheetData>
    <row r="1" spans="1:4" ht="42.75" customHeight="1" thickBot="1">
      <c r="A1" s="90" t="s">
        <v>129</v>
      </c>
      <c r="B1" s="90"/>
      <c r="C1" s="90"/>
      <c r="D1" s="90"/>
    </row>
    <row r="2" spans="1:4" ht="16" thickTop="1">
      <c r="A2" s="31"/>
      <c r="B2" s="1"/>
    </row>
    <row r="3" spans="1:4">
      <c r="A3" s="32" t="s">
        <v>10</v>
      </c>
      <c r="B3" s="4"/>
      <c r="C3" s="34" t="s">
        <v>16</v>
      </c>
      <c r="D3" s="30" t="s">
        <v>84</v>
      </c>
    </row>
    <row r="4" spans="1:4">
      <c r="A4" s="3"/>
      <c r="B4" s="4"/>
      <c r="C4" s="3"/>
      <c r="D4" s="3"/>
    </row>
    <row r="5" spans="1:4">
      <c r="A5" s="32" t="s">
        <v>11</v>
      </c>
      <c r="B5" s="4"/>
      <c r="C5" s="5" t="s">
        <v>0</v>
      </c>
      <c r="D5" s="35" t="s">
        <v>35</v>
      </c>
    </row>
    <row r="6" spans="1:4">
      <c r="A6" s="32" t="s">
        <v>12</v>
      </c>
      <c r="B6" s="4"/>
    </row>
    <row r="7" spans="1:4">
      <c r="A7" s="32" t="s">
        <v>13</v>
      </c>
      <c r="B7" s="4"/>
      <c r="C7" s="5"/>
      <c r="D7" s="6"/>
    </row>
    <row r="8" spans="1:4">
      <c r="A8" s="32" t="s">
        <v>14</v>
      </c>
      <c r="B8" s="4"/>
      <c r="C8" s="5"/>
      <c r="D8" s="6"/>
    </row>
    <row r="9" spans="1:4">
      <c r="A9" s="32" t="s">
        <v>17</v>
      </c>
      <c r="B9" s="4"/>
      <c r="C9" s="5"/>
      <c r="D9" s="6"/>
    </row>
    <row r="10" spans="1:4">
      <c r="A10" s="32" t="s">
        <v>15</v>
      </c>
      <c r="B10" s="4"/>
      <c r="C10" s="5"/>
      <c r="D10" s="6"/>
    </row>
    <row r="11" spans="1:4" ht="16" thickBot="1">
      <c r="A11" s="33"/>
      <c r="B11" s="7"/>
      <c r="C11" s="8"/>
      <c r="D11" s="9"/>
    </row>
    <row r="12" spans="1:4" ht="16" thickTop="1"/>
    <row r="13" spans="1:4">
      <c r="A13" s="10" t="s">
        <v>9</v>
      </c>
    </row>
    <row r="14" spans="1:4" ht="17.25" customHeight="1"/>
    <row r="15" spans="1:4" s="11" customFormat="1" ht="20" customHeight="1">
      <c r="A15" s="28" t="s">
        <v>1</v>
      </c>
      <c r="B15" s="29" t="s">
        <v>2</v>
      </c>
      <c r="C15" s="29" t="s">
        <v>3</v>
      </c>
      <c r="D15" s="29" t="s">
        <v>4</v>
      </c>
    </row>
    <row r="16" spans="1:4" s="11" customFormat="1" ht="20" customHeight="1">
      <c r="A16" s="41" t="s">
        <v>147</v>
      </c>
      <c r="B16" s="44"/>
      <c r="C16" s="42"/>
      <c r="D16" s="55"/>
    </row>
    <row r="17" spans="1:8" s="11" customFormat="1" ht="20" customHeight="1">
      <c r="A17" s="36" t="s">
        <v>88</v>
      </c>
      <c r="B17" s="14">
        <v>2</v>
      </c>
      <c r="C17" s="15">
        <v>1636.51</v>
      </c>
      <c r="D17" s="13">
        <f>C17*B17</f>
        <v>3273.02</v>
      </c>
    </row>
    <row r="18" spans="1:8" s="11" customFormat="1" ht="20" customHeight="1">
      <c r="A18" s="40" t="s">
        <v>122</v>
      </c>
      <c r="B18" s="44">
        <v>1</v>
      </c>
      <c r="C18" s="42">
        <f>614+250</f>
        <v>864</v>
      </c>
      <c r="D18" s="81">
        <f>C18*B18</f>
        <v>864</v>
      </c>
    </row>
    <row r="19" spans="1:8" s="11" customFormat="1" ht="20" customHeight="1">
      <c r="A19" s="40" t="s">
        <v>86</v>
      </c>
      <c r="B19" s="44">
        <v>4</v>
      </c>
      <c r="C19" s="42">
        <v>95</v>
      </c>
      <c r="D19" s="45">
        <f t="shared" ref="D19:D30" si="0">C19*B19</f>
        <v>380</v>
      </c>
    </row>
    <row r="20" spans="1:8" s="11" customFormat="1" ht="20" customHeight="1">
      <c r="A20" s="40" t="s">
        <v>85</v>
      </c>
      <c r="B20" s="44">
        <v>1</v>
      </c>
      <c r="C20" s="42">
        <f>110.4+20.29+14.39+227.25</f>
        <v>372.33</v>
      </c>
      <c r="D20" s="81">
        <f t="shared" si="0"/>
        <v>372.33</v>
      </c>
    </row>
    <row r="21" spans="1:8" s="11" customFormat="1" ht="20" customHeight="1">
      <c r="A21" s="40" t="s">
        <v>121</v>
      </c>
      <c r="B21" s="44">
        <v>1</v>
      </c>
      <c r="C21" s="42">
        <v>20.73</v>
      </c>
      <c r="D21" s="45">
        <f t="shared" si="0"/>
        <v>20.73</v>
      </c>
    </row>
    <row r="22" spans="1:8" s="11" customFormat="1" ht="20" customHeight="1">
      <c r="A22" s="40" t="s">
        <v>140</v>
      </c>
      <c r="B22" s="44">
        <v>1</v>
      </c>
      <c r="C22" s="42">
        <f>617.54+35*24</f>
        <v>1457.54</v>
      </c>
      <c r="D22" s="45">
        <f t="shared" si="0"/>
        <v>1457.54</v>
      </c>
      <c r="E22" s="53" t="s">
        <v>163</v>
      </c>
    </row>
    <row r="23" spans="1:8" s="11" customFormat="1" ht="20" customHeight="1">
      <c r="A23" s="40" t="s">
        <v>144</v>
      </c>
      <c r="B23" s="44">
        <v>16</v>
      </c>
      <c r="C23" s="42">
        <v>1.41</v>
      </c>
      <c r="D23" s="45">
        <f t="shared" ref="D23:D27" si="1">C23*B23</f>
        <v>22.56</v>
      </c>
      <c r="E23" s="96" t="s">
        <v>154</v>
      </c>
      <c r="F23" s="93">
        <v>1</v>
      </c>
      <c r="G23" s="94">
        <f>20*35</f>
        <v>700</v>
      </c>
      <c r="H23" s="95">
        <f t="shared" ref="H23:H32" si="2">G23*F23</f>
        <v>700</v>
      </c>
    </row>
    <row r="24" spans="1:8" s="11" customFormat="1" ht="20" customHeight="1">
      <c r="A24" s="40" t="s">
        <v>145</v>
      </c>
      <c r="B24" s="44">
        <v>8</v>
      </c>
      <c r="C24" s="42">
        <v>5.97</v>
      </c>
      <c r="D24" s="45">
        <f t="shared" si="1"/>
        <v>47.76</v>
      </c>
      <c r="E24" s="96" t="s">
        <v>155</v>
      </c>
      <c r="F24" s="93">
        <v>1</v>
      </c>
      <c r="G24" s="94">
        <v>200</v>
      </c>
      <c r="H24" s="95">
        <f t="shared" si="2"/>
        <v>200</v>
      </c>
    </row>
    <row r="25" spans="1:8" s="11" customFormat="1" ht="20" customHeight="1">
      <c r="A25" s="87" t="s">
        <v>150</v>
      </c>
      <c r="B25" s="44">
        <v>2</v>
      </c>
      <c r="C25" s="42">
        <v>16.45</v>
      </c>
      <c r="D25" s="45">
        <f t="shared" si="1"/>
        <v>32.9</v>
      </c>
      <c r="E25" s="96" t="s">
        <v>156</v>
      </c>
      <c r="F25" s="93">
        <v>6</v>
      </c>
      <c r="G25" s="94">
        <v>17.29</v>
      </c>
      <c r="H25" s="95">
        <f t="shared" si="2"/>
        <v>103.74</v>
      </c>
    </row>
    <row r="26" spans="1:8" s="11" customFormat="1" ht="20" customHeight="1">
      <c r="A26" s="87" t="s">
        <v>149</v>
      </c>
      <c r="B26" s="44">
        <v>1</v>
      </c>
      <c r="C26" s="42">
        <v>17.55</v>
      </c>
      <c r="D26" s="45">
        <f t="shared" si="1"/>
        <v>17.55</v>
      </c>
      <c r="E26" s="96" t="s">
        <v>157</v>
      </c>
      <c r="F26" s="93">
        <v>5</v>
      </c>
      <c r="G26" s="94">
        <v>61.35</v>
      </c>
      <c r="H26" s="95">
        <f t="shared" si="2"/>
        <v>306.75</v>
      </c>
    </row>
    <row r="27" spans="1:8" s="11" customFormat="1" ht="20" customHeight="1">
      <c r="A27" s="40" t="s">
        <v>143</v>
      </c>
      <c r="B27" s="44">
        <v>1</v>
      </c>
      <c r="C27" s="42">
        <v>26.09</v>
      </c>
      <c r="D27" s="45">
        <f t="shared" si="1"/>
        <v>26.09</v>
      </c>
      <c r="E27" s="96" t="s">
        <v>158</v>
      </c>
      <c r="F27" s="93">
        <v>8</v>
      </c>
      <c r="G27" s="94">
        <v>36.200000000000003</v>
      </c>
      <c r="H27" s="95">
        <f t="shared" si="2"/>
        <v>289.60000000000002</v>
      </c>
    </row>
    <row r="28" spans="1:8" s="11" customFormat="1" ht="20" customHeight="1">
      <c r="A28" s="40" t="s">
        <v>124</v>
      </c>
      <c r="B28" s="44">
        <v>1</v>
      </c>
      <c r="C28" s="42">
        <v>10.9</v>
      </c>
      <c r="D28" s="45">
        <f t="shared" si="0"/>
        <v>10.9</v>
      </c>
      <c r="E28" s="96" t="s">
        <v>159</v>
      </c>
      <c r="F28" s="93">
        <v>1</v>
      </c>
      <c r="G28" s="94">
        <v>1143</v>
      </c>
      <c r="H28" s="95">
        <f>G28*F28</f>
        <v>1143</v>
      </c>
    </row>
    <row r="29" spans="1:8" s="11" customFormat="1" ht="20" customHeight="1">
      <c r="A29" s="40" t="s">
        <v>123</v>
      </c>
      <c r="B29" s="44">
        <v>1</v>
      </c>
      <c r="C29" s="42">
        <v>6.57</v>
      </c>
      <c r="D29" s="45">
        <f t="shared" si="0"/>
        <v>6.57</v>
      </c>
      <c r="E29" s="96" t="s">
        <v>160</v>
      </c>
      <c r="F29" s="93">
        <v>1</v>
      </c>
      <c r="G29" s="94">
        <v>1405</v>
      </c>
      <c r="H29" s="95">
        <f t="shared" si="2"/>
        <v>1405</v>
      </c>
    </row>
    <row r="30" spans="1:8" s="11" customFormat="1" ht="20" customHeight="1">
      <c r="A30" s="87" t="s">
        <v>142</v>
      </c>
      <c r="B30" s="44">
        <v>1</v>
      </c>
      <c r="C30" s="42">
        <v>5.68</v>
      </c>
      <c r="D30" s="45">
        <f t="shared" si="0"/>
        <v>5.68</v>
      </c>
      <c r="E30" s="96" t="s">
        <v>161</v>
      </c>
      <c r="F30" s="93">
        <v>1</v>
      </c>
      <c r="G30" s="94">
        <v>1385.5</v>
      </c>
      <c r="H30" s="95">
        <f t="shared" si="2"/>
        <v>1385.5</v>
      </c>
    </row>
    <row r="31" spans="1:8" s="11" customFormat="1" ht="20" customHeight="1">
      <c r="A31" s="40" t="s">
        <v>154</v>
      </c>
      <c r="B31" s="44">
        <v>1</v>
      </c>
      <c r="C31" s="42">
        <f>20*35</f>
        <v>700</v>
      </c>
      <c r="D31" s="45">
        <f t="shared" ref="D31" si="3">C31*B31</f>
        <v>700</v>
      </c>
      <c r="E31" s="96" t="s">
        <v>162</v>
      </c>
      <c r="F31" s="93">
        <v>1</v>
      </c>
      <c r="G31" s="94">
        <v>1385.5</v>
      </c>
      <c r="H31" s="95">
        <f t="shared" si="2"/>
        <v>1385.5</v>
      </c>
    </row>
    <row r="32" spans="1:8" s="11" customFormat="1" ht="20" customHeight="1">
      <c r="A32" s="40" t="s">
        <v>155</v>
      </c>
      <c r="B32" s="44">
        <v>1</v>
      </c>
      <c r="C32" s="42">
        <v>200</v>
      </c>
      <c r="D32" s="45">
        <f t="shared" ref="D32:D40" si="4">C32*B32</f>
        <v>200</v>
      </c>
      <c r="E32" s="53" t="s">
        <v>164</v>
      </c>
      <c r="F32" s="11">
        <v>1</v>
      </c>
      <c r="G32" s="11">
        <v>30</v>
      </c>
      <c r="H32" s="11">
        <f t="shared" si="2"/>
        <v>30</v>
      </c>
    </row>
    <row r="33" spans="1:8" s="11" customFormat="1" ht="20" customHeight="1">
      <c r="A33" s="40" t="s">
        <v>156</v>
      </c>
      <c r="B33" s="44">
        <v>6</v>
      </c>
      <c r="C33" s="42">
        <v>17.29</v>
      </c>
      <c r="D33" s="45">
        <f t="shared" si="4"/>
        <v>103.74</v>
      </c>
      <c r="G33" s="53" t="s">
        <v>8</v>
      </c>
      <c r="H33" s="54">
        <f>SUM(H23:H32)</f>
        <v>6949.09</v>
      </c>
    </row>
    <row r="34" spans="1:8" s="11" customFormat="1" ht="20" customHeight="1">
      <c r="A34" s="40" t="s">
        <v>157</v>
      </c>
      <c r="B34" s="44">
        <v>5</v>
      </c>
      <c r="C34" s="42">
        <v>61.35</v>
      </c>
      <c r="D34" s="45">
        <f t="shared" si="4"/>
        <v>306.75</v>
      </c>
    </row>
    <row r="35" spans="1:8" s="11" customFormat="1" ht="20" customHeight="1">
      <c r="A35" s="40" t="s">
        <v>158</v>
      </c>
      <c r="B35" s="44">
        <v>8</v>
      </c>
      <c r="C35" s="42">
        <v>36.200000000000003</v>
      </c>
      <c r="D35" s="45">
        <f t="shared" si="4"/>
        <v>289.60000000000002</v>
      </c>
    </row>
    <row r="36" spans="1:8" s="11" customFormat="1" ht="20" customHeight="1">
      <c r="A36" s="40" t="s">
        <v>159</v>
      </c>
      <c r="B36" s="44">
        <v>1</v>
      </c>
      <c r="C36" s="42">
        <v>1143</v>
      </c>
      <c r="D36" s="45">
        <f t="shared" si="4"/>
        <v>1143</v>
      </c>
    </row>
    <row r="37" spans="1:8" s="11" customFormat="1" ht="20" customHeight="1">
      <c r="A37" s="40" t="s">
        <v>160</v>
      </c>
      <c r="B37" s="44">
        <v>1</v>
      </c>
      <c r="C37" s="42">
        <v>1405</v>
      </c>
      <c r="D37" s="45">
        <f t="shared" si="4"/>
        <v>1405</v>
      </c>
    </row>
    <row r="38" spans="1:8" s="11" customFormat="1" ht="20" customHeight="1">
      <c r="A38" s="40" t="s">
        <v>161</v>
      </c>
      <c r="B38" s="44">
        <v>1</v>
      </c>
      <c r="C38" s="42">
        <v>1385.5</v>
      </c>
      <c r="D38" s="45">
        <f t="shared" si="4"/>
        <v>1385.5</v>
      </c>
    </row>
    <row r="39" spans="1:8" s="11" customFormat="1" ht="20" customHeight="1">
      <c r="A39" s="40" t="s">
        <v>162</v>
      </c>
      <c r="B39" s="44">
        <v>1</v>
      </c>
      <c r="C39" s="42">
        <v>1385.5</v>
      </c>
      <c r="D39" s="45">
        <f t="shared" si="4"/>
        <v>1385.5</v>
      </c>
    </row>
    <row r="40" spans="1:8" s="11" customFormat="1" ht="20" customHeight="1">
      <c r="A40" s="40"/>
      <c r="B40" s="44"/>
      <c r="C40" s="42"/>
      <c r="D40" s="45">
        <f t="shared" si="4"/>
        <v>0</v>
      </c>
    </row>
    <row r="41" spans="1:8" s="11" customFormat="1" ht="20" customHeight="1">
      <c r="A41" s="41" t="s">
        <v>151</v>
      </c>
      <c r="B41" s="44"/>
      <c r="C41" s="42"/>
      <c r="D41" s="45">
        <f t="shared" ref="D41" si="5">C41*B41</f>
        <v>0</v>
      </c>
    </row>
    <row r="42" spans="1:8" s="11" customFormat="1" ht="20" customHeight="1">
      <c r="A42" s="87" t="s">
        <v>141</v>
      </c>
      <c r="B42" s="88">
        <v>1</v>
      </c>
      <c r="C42" s="89">
        <v>35</v>
      </c>
      <c r="D42" s="45">
        <f t="shared" ref="D42:D43" si="6">C42*B42</f>
        <v>35</v>
      </c>
    </row>
    <row r="43" spans="1:8" s="11" customFormat="1" ht="20" customHeight="1">
      <c r="A43" s="87" t="s">
        <v>125</v>
      </c>
      <c r="B43" s="44">
        <v>1</v>
      </c>
      <c r="C43" s="42">
        <v>18</v>
      </c>
      <c r="D43" s="45">
        <f t="shared" si="6"/>
        <v>18</v>
      </c>
    </row>
    <row r="44" spans="1:8" s="11" customFormat="1" ht="20" customHeight="1">
      <c r="A44" s="40" t="s">
        <v>146</v>
      </c>
      <c r="B44" s="44">
        <v>1</v>
      </c>
      <c r="C44" s="42">
        <v>10</v>
      </c>
      <c r="D44" s="45">
        <f t="shared" ref="D44:D46" si="7">C44*B44</f>
        <v>10</v>
      </c>
      <c r="E44" s="54"/>
    </row>
    <row r="45" spans="1:8" s="11" customFormat="1" ht="20" customHeight="1">
      <c r="A45" s="36"/>
      <c r="B45" s="43"/>
      <c r="C45" s="38"/>
      <c r="D45" s="81">
        <f t="shared" si="7"/>
        <v>0</v>
      </c>
    </row>
    <row r="46" spans="1:8" s="11" customFormat="1" ht="20" customHeight="1">
      <c r="A46" s="78"/>
      <c r="B46" s="79"/>
      <c r="C46" s="80"/>
      <c r="D46" s="81">
        <f t="shared" si="7"/>
        <v>0</v>
      </c>
    </row>
    <row r="47" spans="1:8" s="11" customFormat="1" ht="20" customHeight="1">
      <c r="A47" s="16"/>
      <c r="B47" s="17"/>
      <c r="C47" s="39" t="s">
        <v>20</v>
      </c>
      <c r="D47" s="27">
        <f>SUM(D17:D46)</f>
        <v>13519.720000000001</v>
      </c>
    </row>
    <row r="48" spans="1:8" s="11" customFormat="1" ht="20" customHeight="1">
      <c r="A48" s="16"/>
      <c r="B48" s="17"/>
      <c r="C48" s="18" t="s">
        <v>5</v>
      </c>
      <c r="D48" s="19">
        <v>0</v>
      </c>
    </row>
    <row r="49" spans="1:4" s="11" customFormat="1" ht="20" customHeight="1" thickBot="1">
      <c r="A49" s="16"/>
      <c r="B49" s="17"/>
      <c r="C49" s="39" t="s">
        <v>139</v>
      </c>
      <c r="D49" s="21">
        <v>-22000</v>
      </c>
    </row>
    <row r="50" spans="1:4" s="11" customFormat="1" ht="20" customHeight="1" thickTop="1">
      <c r="A50" s="22"/>
      <c r="B50" s="22"/>
      <c r="C50" s="23" t="s">
        <v>136</v>
      </c>
      <c r="D50" s="24">
        <f>(SUM(D47,D49))</f>
        <v>-8480.2799999999988</v>
      </c>
    </row>
    <row r="52" spans="1:4">
      <c r="A52" s="25"/>
      <c r="B52" s="25"/>
      <c r="C52" s="25"/>
      <c r="D52" s="25"/>
    </row>
    <row r="53" spans="1:4">
      <c r="A53" s="25"/>
      <c r="B53" s="25"/>
      <c r="C53" s="25"/>
      <c r="D53" s="25"/>
    </row>
    <row r="54" spans="1:4">
      <c r="A54" s="25"/>
      <c r="B54" s="25"/>
      <c r="C54" s="25"/>
      <c r="D54" s="25"/>
    </row>
    <row r="55" spans="1:4" s="26" customFormat="1">
      <c r="A55" s="91"/>
      <c r="B55" s="91"/>
      <c r="C55" s="91"/>
      <c r="D55" s="91"/>
    </row>
  </sheetData>
  <sheetProtection formatCells="0" formatColumns="0" formatRows="0" insertHyperlinks="0" selectLockedCells="1" sort="0" autoFilter="0"/>
  <mergeCells count="2">
    <mergeCell ref="A1:D1"/>
    <mergeCell ref="A55:D55"/>
  </mergeCells>
  <phoneticPr fontId="6" type="noConversion"/>
  <printOptions horizontalCentered="1"/>
  <pageMargins left="0.5" right="0.5" top="0.5" bottom="0.5" header="0.5" footer="0.5"/>
  <pageSetup scale="80" orientation="portrait" horizontalDpi="4294967292" verticalDpi="4294967292"/>
  <headerFooter alignWithMargins="0"/>
  <tableParts count="1">
    <tablePart r:id="rId1"/>
  </tableParts>
  <extLst>
    <ext xmlns:mx="http://schemas.microsoft.com/office/mac/excel/2008/main" uri="{64002731-A6B0-56B0-2670-7721B7C09600}">
      <mx:PLV Mode="0" OnePage="0" WScale="86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D36"/>
  <sheetViews>
    <sheetView showGridLines="0" zoomScale="125" zoomScaleNormal="125" zoomScalePageLayoutView="125" workbookViewId="0">
      <selection activeCell="A20" sqref="A20"/>
    </sheetView>
  </sheetViews>
  <sheetFormatPr baseColWidth="10" defaultColWidth="8.83203125" defaultRowHeight="15" x14ac:dyDescent="0"/>
  <cols>
    <col min="1" max="1" width="46.1640625" style="2" customWidth="1"/>
    <col min="2" max="2" width="15.5" style="2" customWidth="1"/>
    <col min="3" max="3" width="16.1640625" style="2" customWidth="1"/>
    <col min="4" max="4" width="19.83203125" style="2" customWidth="1"/>
    <col min="5" max="16384" width="8.83203125" style="2"/>
  </cols>
  <sheetData>
    <row r="1" spans="1:4" ht="42.75" customHeight="1" thickBot="1">
      <c r="A1" s="90" t="s">
        <v>40</v>
      </c>
      <c r="B1" s="90"/>
      <c r="C1" s="90"/>
      <c r="D1" s="90"/>
    </row>
    <row r="2" spans="1:4" ht="16" thickTop="1">
      <c r="A2" s="31"/>
      <c r="B2" s="1"/>
    </row>
    <row r="3" spans="1:4">
      <c r="A3" s="32" t="s">
        <v>10</v>
      </c>
      <c r="B3" s="4"/>
      <c r="C3" s="34" t="s">
        <v>16</v>
      </c>
      <c r="D3" s="30" t="s">
        <v>41</v>
      </c>
    </row>
    <row r="4" spans="1:4">
      <c r="A4" s="3"/>
      <c r="B4" s="4"/>
      <c r="C4" s="3"/>
      <c r="D4" s="3"/>
    </row>
    <row r="5" spans="1:4">
      <c r="A5" s="32" t="s">
        <v>11</v>
      </c>
      <c r="B5" s="4"/>
      <c r="C5" s="5" t="s">
        <v>0</v>
      </c>
      <c r="D5" s="35" t="s">
        <v>35</v>
      </c>
    </row>
    <row r="6" spans="1:4">
      <c r="A6" s="32" t="s">
        <v>12</v>
      </c>
      <c r="B6" s="4"/>
    </row>
    <row r="7" spans="1:4">
      <c r="A7" s="32" t="s">
        <v>13</v>
      </c>
      <c r="B7" s="4"/>
      <c r="C7" s="5"/>
      <c r="D7" s="6"/>
    </row>
    <row r="8" spans="1:4">
      <c r="A8" s="32" t="s">
        <v>14</v>
      </c>
      <c r="B8" s="4"/>
      <c r="C8" s="5"/>
      <c r="D8" s="6"/>
    </row>
    <row r="9" spans="1:4">
      <c r="A9" s="32" t="s">
        <v>17</v>
      </c>
      <c r="B9" s="4"/>
      <c r="C9" s="5"/>
      <c r="D9" s="6"/>
    </row>
    <row r="10" spans="1:4">
      <c r="A10" s="32" t="s">
        <v>15</v>
      </c>
      <c r="B10" s="4"/>
      <c r="C10" s="5"/>
      <c r="D10" s="6"/>
    </row>
    <row r="11" spans="1:4" ht="16" thickBot="1">
      <c r="A11" s="33"/>
      <c r="B11" s="7"/>
      <c r="C11" s="8"/>
      <c r="D11" s="9"/>
    </row>
    <row r="12" spans="1:4" ht="16" thickTop="1"/>
    <row r="13" spans="1:4">
      <c r="A13" s="10" t="s">
        <v>9</v>
      </c>
    </row>
    <row r="14" spans="1:4" ht="17.25" customHeight="1"/>
    <row r="15" spans="1:4" s="11" customFormat="1" ht="20" customHeight="1">
      <c r="A15" s="28" t="s">
        <v>1</v>
      </c>
      <c r="B15" s="29" t="s">
        <v>2</v>
      </c>
      <c r="C15" s="29" t="s">
        <v>3</v>
      </c>
      <c r="D15" s="29" t="s">
        <v>4</v>
      </c>
    </row>
    <row r="16" spans="1:4" s="11" customFormat="1" ht="20" customHeight="1">
      <c r="A16" s="58" t="s">
        <v>56</v>
      </c>
      <c r="B16" s="44">
        <v>2</v>
      </c>
      <c r="C16" s="42">
        <v>10</v>
      </c>
      <c r="D16" s="45">
        <f>C16*B16</f>
        <v>20</v>
      </c>
    </row>
    <row r="17" spans="1:4" s="11" customFormat="1" ht="20" customHeight="1">
      <c r="A17" s="40" t="s">
        <v>58</v>
      </c>
      <c r="B17" s="44">
        <v>1</v>
      </c>
      <c r="C17" s="42">
        <v>191</v>
      </c>
      <c r="D17" s="45">
        <f t="shared" ref="D17" si="0">C17*B17</f>
        <v>191</v>
      </c>
    </row>
    <row r="18" spans="1:4" s="11" customFormat="1" ht="20" customHeight="1">
      <c r="A18" s="40" t="s">
        <v>63</v>
      </c>
      <c r="B18" s="44">
        <v>1</v>
      </c>
      <c r="C18" s="42">
        <v>161.69</v>
      </c>
      <c r="D18" s="45">
        <f t="shared" ref="D18:D25" si="1">C18*B18</f>
        <v>161.69</v>
      </c>
    </row>
    <row r="19" spans="1:4" s="11" customFormat="1" ht="20" customHeight="1">
      <c r="A19" s="40" t="s">
        <v>69</v>
      </c>
      <c r="B19" s="44">
        <v>2</v>
      </c>
      <c r="C19" s="42">
        <f>43.4/2</f>
        <v>21.7</v>
      </c>
      <c r="D19" s="45">
        <f>C19*B19</f>
        <v>43.4</v>
      </c>
    </row>
    <row r="20" spans="1:4" s="11" customFormat="1" ht="20" customHeight="1">
      <c r="A20" s="58" t="s">
        <v>57</v>
      </c>
      <c r="B20" s="44">
        <v>1</v>
      </c>
      <c r="C20" s="42">
        <v>11.1</v>
      </c>
      <c r="D20" s="45">
        <f>C20*B20</f>
        <v>11.1</v>
      </c>
    </row>
    <row r="21" spans="1:4" s="11" customFormat="1" ht="20" customHeight="1">
      <c r="A21" s="40"/>
      <c r="B21" s="44"/>
      <c r="C21" s="42"/>
      <c r="D21" s="45">
        <f t="shared" ref="D21:D23" si="2">C21*B21</f>
        <v>0</v>
      </c>
    </row>
    <row r="22" spans="1:4" s="11" customFormat="1" ht="20" customHeight="1">
      <c r="A22" s="40"/>
      <c r="B22" s="44"/>
      <c r="C22" s="42"/>
      <c r="D22" s="45">
        <f t="shared" si="2"/>
        <v>0</v>
      </c>
    </row>
    <row r="23" spans="1:4" s="11" customFormat="1" ht="20" customHeight="1">
      <c r="A23" s="40"/>
      <c r="B23" s="44"/>
      <c r="C23" s="42"/>
      <c r="D23" s="45">
        <f t="shared" si="2"/>
        <v>0</v>
      </c>
    </row>
    <row r="24" spans="1:4" s="11" customFormat="1" ht="20" customHeight="1">
      <c r="A24" s="40"/>
      <c r="B24" s="14"/>
      <c r="C24" s="42"/>
      <c r="D24" s="45">
        <f t="shared" si="1"/>
        <v>0</v>
      </c>
    </row>
    <row r="25" spans="1:4" s="11" customFormat="1" ht="20" customHeight="1">
      <c r="A25" s="12" t="s">
        <v>9</v>
      </c>
      <c r="B25" s="14"/>
      <c r="C25" s="15"/>
      <c r="D25" s="45">
        <f t="shared" si="1"/>
        <v>0</v>
      </c>
    </row>
    <row r="26" spans="1:4" s="11" customFormat="1" ht="20" customHeight="1">
      <c r="A26" s="16"/>
      <c r="B26" s="17"/>
      <c r="C26" s="39" t="s">
        <v>20</v>
      </c>
      <c r="D26" s="27">
        <f>SUM(D16:D25)</f>
        <v>427.19</v>
      </c>
    </row>
    <row r="27" spans="1:4" s="11" customFormat="1" ht="20" customHeight="1">
      <c r="A27" s="16"/>
      <c r="B27" s="17"/>
      <c r="C27" s="18" t="s">
        <v>5</v>
      </c>
      <c r="D27" s="19">
        <v>0</v>
      </c>
    </row>
    <row r="28" spans="1:4" s="11" customFormat="1" ht="20" customHeight="1">
      <c r="A28" s="16"/>
      <c r="B28" s="17"/>
      <c r="C28" s="18" t="s">
        <v>6</v>
      </c>
      <c r="D28" s="20">
        <f>D26*D27</f>
        <v>0</v>
      </c>
    </row>
    <row r="29" spans="1:4" s="11" customFormat="1" ht="20" customHeight="1">
      <c r="A29" s="16"/>
      <c r="B29" s="17"/>
      <c r="C29" s="18" t="s">
        <v>7</v>
      </c>
      <c r="D29" s="20"/>
    </row>
    <row r="30" spans="1:4" s="11" customFormat="1" ht="20" customHeight="1" thickBot="1">
      <c r="A30" s="16"/>
      <c r="B30" s="17"/>
      <c r="C30" s="18"/>
      <c r="D30" s="21"/>
    </row>
    <row r="31" spans="1:4" s="11" customFormat="1" ht="20" customHeight="1" thickTop="1">
      <c r="A31" s="22"/>
      <c r="B31" s="22"/>
      <c r="C31" s="23" t="s">
        <v>8</v>
      </c>
      <c r="D31" s="24">
        <f>(SUM(D26,D28,D29))-D30</f>
        <v>427.19</v>
      </c>
    </row>
    <row r="33" spans="1:4">
      <c r="A33" s="25"/>
      <c r="B33" s="25"/>
      <c r="C33" s="25"/>
      <c r="D33" s="25"/>
    </row>
    <row r="34" spans="1:4">
      <c r="A34" s="25"/>
      <c r="B34" s="25"/>
      <c r="C34" s="25"/>
      <c r="D34" s="25"/>
    </row>
    <row r="35" spans="1:4">
      <c r="A35" s="25"/>
      <c r="B35" s="25"/>
      <c r="C35" s="25"/>
      <c r="D35" s="25"/>
    </row>
    <row r="36" spans="1:4" s="26" customFormat="1">
      <c r="A36" s="91"/>
      <c r="B36" s="91"/>
      <c r="C36" s="91"/>
      <c r="D36" s="91"/>
    </row>
  </sheetData>
  <sheetProtection formatCells="0" formatColumns="0" formatRows="0" insertHyperlinks="0" selectLockedCells="1" sort="0" autoFilter="0"/>
  <mergeCells count="2">
    <mergeCell ref="A1:D1"/>
    <mergeCell ref="A36:D36"/>
  </mergeCells>
  <phoneticPr fontId="6" type="noConversion"/>
  <printOptions horizontalCentered="1"/>
  <pageMargins left="0.5" right="0.5" top="0.5" bottom="0.5" header="0.5" footer="0.5"/>
  <pageSetup scale="91" orientation="portrait" horizontalDpi="4294967292" verticalDpi="4294967292"/>
  <headerFooter alignWithMargins="0"/>
  <tableParts count="1">
    <tablePart r:id="rId1"/>
  </tableParts>
  <extLst>
    <ext xmlns:mx="http://schemas.microsoft.com/office/mac/excel/2008/main" uri="{64002731-A6B0-56B0-2670-7721B7C09600}">
      <mx:PLV Mode="0" OnePage="0" WScale="86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G39"/>
  <sheetViews>
    <sheetView showGridLines="0" zoomScale="125" zoomScaleNormal="125" zoomScalePageLayoutView="125" workbookViewId="0">
      <selection activeCell="D3" sqref="D3:E5"/>
    </sheetView>
  </sheetViews>
  <sheetFormatPr baseColWidth="10" defaultColWidth="8.83203125" defaultRowHeight="15" x14ac:dyDescent="0"/>
  <cols>
    <col min="1" max="1" width="40.6640625" style="2" customWidth="1"/>
    <col min="2" max="2" width="9.33203125" style="2" customWidth="1"/>
    <col min="3" max="3" width="15.33203125" style="2" customWidth="1"/>
    <col min="4" max="4" width="16" style="2" customWidth="1"/>
    <col min="5" max="5" width="24.5" style="2" customWidth="1"/>
    <col min="6" max="6" width="8.83203125" style="2"/>
    <col min="7" max="7" width="10.5" style="2" bestFit="1" customWidth="1"/>
    <col min="8" max="16384" width="8.83203125" style="2"/>
  </cols>
  <sheetData>
    <row r="1" spans="1:5" ht="42.75" customHeight="1" thickBot="1">
      <c r="A1" s="90" t="s">
        <v>53</v>
      </c>
      <c r="B1" s="90"/>
      <c r="C1" s="90"/>
      <c r="D1" s="90"/>
      <c r="E1" s="90"/>
    </row>
    <row r="2" spans="1:5" ht="16" thickTop="1">
      <c r="A2" s="31"/>
      <c r="B2" s="1"/>
      <c r="C2" s="1"/>
    </row>
    <row r="3" spans="1:5">
      <c r="A3" s="32" t="s">
        <v>10</v>
      </c>
      <c r="B3" s="4"/>
      <c r="C3" s="4"/>
      <c r="D3" s="34" t="s">
        <v>16</v>
      </c>
      <c r="E3" s="30" t="s">
        <v>51</v>
      </c>
    </row>
    <row r="4" spans="1:5">
      <c r="A4" s="3"/>
      <c r="B4" s="4"/>
      <c r="C4" s="4"/>
      <c r="D4" s="3"/>
      <c r="E4" s="3"/>
    </row>
    <row r="5" spans="1:5">
      <c r="A5" s="32" t="s">
        <v>11</v>
      </c>
      <c r="B5" s="4"/>
      <c r="C5" s="4"/>
      <c r="D5" s="5" t="s">
        <v>0</v>
      </c>
      <c r="E5" s="35" t="s">
        <v>35</v>
      </c>
    </row>
    <row r="6" spans="1:5">
      <c r="A6" s="32" t="s">
        <v>12</v>
      </c>
      <c r="B6" s="4"/>
      <c r="C6" s="4"/>
    </row>
    <row r="7" spans="1:5">
      <c r="A7" s="32" t="s">
        <v>13</v>
      </c>
      <c r="B7" s="4"/>
      <c r="C7" s="4"/>
      <c r="D7" s="5"/>
      <c r="E7" s="6"/>
    </row>
    <row r="8" spans="1:5">
      <c r="A8" s="32" t="s">
        <v>14</v>
      </c>
      <c r="B8" s="4"/>
      <c r="C8" s="4"/>
      <c r="D8" s="5"/>
      <c r="E8" s="6"/>
    </row>
    <row r="9" spans="1:5">
      <c r="A9" s="32" t="s">
        <v>17</v>
      </c>
      <c r="B9" s="4"/>
      <c r="C9" s="4"/>
      <c r="D9" s="5"/>
      <c r="E9" s="6"/>
    </row>
    <row r="10" spans="1:5">
      <c r="A10" s="32" t="s">
        <v>15</v>
      </c>
      <c r="B10" s="4"/>
      <c r="C10" s="4"/>
      <c r="D10" s="5"/>
      <c r="E10" s="6"/>
    </row>
    <row r="11" spans="1:5" ht="16" thickBot="1">
      <c r="A11" s="33"/>
      <c r="B11" s="7"/>
      <c r="C11" s="7"/>
      <c r="D11" s="8"/>
      <c r="E11" s="9"/>
    </row>
    <row r="12" spans="1:5" ht="16" thickTop="1"/>
    <row r="13" spans="1:5">
      <c r="A13" s="10" t="s">
        <v>9</v>
      </c>
    </row>
    <row r="14" spans="1:5" ht="17.25" customHeight="1"/>
    <row r="15" spans="1:5" s="11" customFormat="1" ht="20" customHeight="1">
      <c r="A15" s="28" t="s">
        <v>1</v>
      </c>
      <c r="B15" s="29" t="s">
        <v>2</v>
      </c>
      <c r="C15" s="29" t="s">
        <v>34</v>
      </c>
      <c r="D15" s="29" t="s">
        <v>3</v>
      </c>
      <c r="E15" s="29" t="s">
        <v>4</v>
      </c>
    </row>
    <row r="16" spans="1:5" s="11" customFormat="1" ht="20" customHeight="1">
      <c r="A16" s="41" t="s">
        <v>18</v>
      </c>
      <c r="B16" s="14"/>
      <c r="C16" s="14"/>
      <c r="D16" s="15"/>
      <c r="E16" s="13"/>
    </row>
    <row r="17" spans="1:7" s="11" customFormat="1" ht="20" customHeight="1">
      <c r="A17" s="36" t="s">
        <v>27</v>
      </c>
      <c r="B17" s="14">
        <v>4</v>
      </c>
      <c r="C17" s="52">
        <v>0.3</v>
      </c>
      <c r="D17" s="15">
        <v>175</v>
      </c>
      <c r="E17" s="13">
        <f>Table16[[#This Row],[Cost Per Unit]]*B17</f>
        <v>700</v>
      </c>
      <c r="F17"/>
    </row>
    <row r="18" spans="1:7" s="11" customFormat="1" ht="20" customHeight="1">
      <c r="A18" s="40"/>
      <c r="B18" s="44"/>
      <c r="C18" s="44"/>
      <c r="D18" s="42"/>
      <c r="E18" s="13">
        <f t="shared" ref="E18:E28" si="0">D18*B18</f>
        <v>0</v>
      </c>
    </row>
    <row r="19" spans="1:7" s="11" customFormat="1" ht="20" customHeight="1">
      <c r="A19" s="37" t="s">
        <v>22</v>
      </c>
      <c r="B19" s="44"/>
      <c r="C19" s="44"/>
      <c r="D19" s="42"/>
      <c r="E19" s="13">
        <f t="shared" si="0"/>
        <v>0</v>
      </c>
      <c r="G19" s="53"/>
    </row>
    <row r="20" spans="1:7" s="11" customFormat="1" ht="20" customHeight="1">
      <c r="A20" s="50" t="s">
        <v>36</v>
      </c>
      <c r="B20" s="51"/>
      <c r="C20" s="44">
        <f>4*(C21+C22+C23+C24)</f>
        <v>109.2</v>
      </c>
      <c r="D20" s="42"/>
      <c r="E20" s="13">
        <f>D21*B20</f>
        <v>0</v>
      </c>
      <c r="F20" s="53"/>
    </row>
    <row r="21" spans="1:7" s="11" customFormat="1" ht="20" customHeight="1">
      <c r="A21" s="36" t="s">
        <v>29</v>
      </c>
      <c r="B21" s="43">
        <v>4</v>
      </c>
      <c r="C21" s="52">
        <v>0.3</v>
      </c>
      <c r="D21" s="42">
        <v>419</v>
      </c>
      <c r="E21" s="13">
        <f>Table16[[#This Row],[Cost Per Unit]]*B21</f>
        <v>1676</v>
      </c>
      <c r="F21" s="53"/>
    </row>
    <row r="22" spans="1:7" s="11" customFormat="1" ht="20" customHeight="1">
      <c r="A22" s="36" t="s">
        <v>32</v>
      </c>
      <c r="B22" s="43">
        <v>4</v>
      </c>
      <c r="C22" s="43">
        <v>12</v>
      </c>
      <c r="D22" s="42">
        <v>597</v>
      </c>
      <c r="E22" s="45">
        <f>D22*B22</f>
        <v>2388</v>
      </c>
      <c r="F22" s="53"/>
    </row>
    <row r="23" spans="1:7" s="11" customFormat="1" ht="20" customHeight="1">
      <c r="A23" s="36" t="s">
        <v>30</v>
      </c>
      <c r="B23" s="43">
        <v>4</v>
      </c>
      <c r="C23" s="43">
        <v>3</v>
      </c>
      <c r="D23" s="42">
        <v>509</v>
      </c>
      <c r="E23" s="45">
        <f>D23*B23</f>
        <v>2036</v>
      </c>
      <c r="F23" s="53"/>
    </row>
    <row r="24" spans="1:7" s="11" customFormat="1" ht="20" customHeight="1">
      <c r="A24" s="36" t="s">
        <v>31</v>
      </c>
      <c r="B24" s="43">
        <v>4</v>
      </c>
      <c r="C24" s="43">
        <v>12</v>
      </c>
      <c r="D24" s="42">
        <v>597</v>
      </c>
      <c r="E24" s="45">
        <f>D24*B24</f>
        <v>2388</v>
      </c>
      <c r="F24" s="53"/>
    </row>
    <row r="25" spans="1:7" s="11" customFormat="1" ht="20" customHeight="1">
      <c r="A25" s="40"/>
      <c r="B25" s="44"/>
      <c r="C25" s="44"/>
      <c r="D25" s="42"/>
      <c r="E25" s="55"/>
      <c r="G25" s="53"/>
    </row>
    <row r="26" spans="1:7" s="11" customFormat="1" ht="20" customHeight="1">
      <c r="A26" s="36"/>
      <c r="B26" s="43"/>
      <c r="C26" s="43"/>
      <c r="D26" s="38"/>
      <c r="E26" s="45">
        <f>Table16[[#This Row],[Cost Per Unit]]*B26</f>
        <v>0</v>
      </c>
      <c r="G26" s="54"/>
    </row>
    <row r="27" spans="1:7" s="11" customFormat="1" ht="20" customHeight="1">
      <c r="A27" s="40"/>
      <c r="B27" s="43"/>
      <c r="C27" s="43"/>
      <c r="D27" s="42"/>
      <c r="E27" s="45">
        <f>D26*B27</f>
        <v>0</v>
      </c>
    </row>
    <row r="28" spans="1:7" s="11" customFormat="1" ht="20" customHeight="1">
      <c r="A28" s="40"/>
      <c r="B28" s="44"/>
      <c r="C28" s="44"/>
      <c r="D28" s="42"/>
      <c r="E28" s="45">
        <f t="shared" si="0"/>
        <v>0</v>
      </c>
    </row>
    <row r="29" spans="1:7" s="11" customFormat="1" ht="20" customHeight="1">
      <c r="A29" s="16"/>
      <c r="B29" s="17"/>
      <c r="C29" s="17"/>
      <c r="D29" s="39" t="s">
        <v>20</v>
      </c>
      <c r="E29" s="27">
        <f>SUM(E16:E27)</f>
        <v>9188</v>
      </c>
    </row>
    <row r="30" spans="1:7" s="11" customFormat="1" ht="20" customHeight="1">
      <c r="A30" s="16"/>
      <c r="B30" s="17"/>
      <c r="C30" s="17"/>
      <c r="D30" s="18" t="s">
        <v>5</v>
      </c>
      <c r="E30" s="19">
        <v>0.06</v>
      </c>
    </row>
    <row r="31" spans="1:7" s="11" customFormat="1" ht="20" customHeight="1">
      <c r="A31" s="16"/>
      <c r="B31" s="17"/>
      <c r="C31" s="17"/>
      <c r="D31" s="18" t="s">
        <v>6</v>
      </c>
      <c r="E31" s="20">
        <f>E29*E30</f>
        <v>551.28</v>
      </c>
    </row>
    <row r="32" spans="1:7" s="11" customFormat="1" ht="20" customHeight="1">
      <c r="A32" s="16"/>
      <c r="B32" s="17"/>
      <c r="C32" s="17"/>
      <c r="D32" s="18" t="s">
        <v>7</v>
      </c>
      <c r="E32" s="20"/>
    </row>
    <row r="33" spans="1:5" s="11" customFormat="1" ht="20" customHeight="1" thickBot="1">
      <c r="A33" s="16"/>
      <c r="B33" s="17"/>
      <c r="C33" s="17"/>
      <c r="D33" s="18"/>
      <c r="E33" s="21"/>
    </row>
    <row r="34" spans="1:5" s="11" customFormat="1" ht="20" customHeight="1" thickTop="1">
      <c r="A34" s="22"/>
      <c r="B34" s="22"/>
      <c r="C34" s="22"/>
      <c r="D34" s="23" t="s">
        <v>8</v>
      </c>
      <c r="E34" s="24">
        <f>(SUM(E29,E31,E32))-E33</f>
        <v>9739.2800000000007</v>
      </c>
    </row>
    <row r="36" spans="1:5">
      <c r="A36" s="25"/>
      <c r="B36" s="25"/>
      <c r="C36" s="25"/>
      <c r="D36" s="25"/>
      <c r="E36" s="25"/>
    </row>
    <row r="37" spans="1:5">
      <c r="A37" s="25"/>
      <c r="B37" s="25"/>
      <c r="C37" s="25"/>
      <c r="D37" s="25"/>
      <c r="E37" s="25"/>
    </row>
    <row r="38" spans="1:5">
      <c r="A38" s="25"/>
      <c r="B38" s="25"/>
      <c r="C38" s="25"/>
      <c r="D38" s="25"/>
      <c r="E38" s="25"/>
    </row>
    <row r="39" spans="1:5" s="26" customFormat="1">
      <c r="A39" s="49" t="s">
        <v>32</v>
      </c>
      <c r="B39" s="46">
        <v>4</v>
      </c>
      <c r="C39" s="46">
        <v>12</v>
      </c>
      <c r="D39" s="47">
        <v>676</v>
      </c>
      <c r="E39" s="48">
        <f t="shared" ref="E39" si="1">D39*B39</f>
        <v>2704</v>
      </c>
    </row>
  </sheetData>
  <sheetProtection formatCells="0" formatColumns="0" formatRows="0" insertHyperlinks="0" selectLockedCells="1" sort="0" autoFilter="0"/>
  <mergeCells count="1">
    <mergeCell ref="A1:E1"/>
  </mergeCells>
  <printOptions horizontalCentered="1"/>
  <pageMargins left="0.5" right="0.5" top="0.5" bottom="0.5" header="0.5" footer="0.5"/>
  <pageSetup scale="84" orientation="portrait" horizontalDpi="4294967292" verticalDpi="4294967292"/>
  <headerFooter alignWithMargins="0"/>
  <tableParts count="1">
    <tablePart r:id="rId1"/>
  </tableParts>
  <extLst>
    <ext xmlns:mx="http://schemas.microsoft.com/office/mac/excel/2008/main" uri="{64002731-A6B0-56B0-2670-7721B7C09600}">
      <mx:PLV Mode="0" OnePage="0" WScale="86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D37"/>
  <sheetViews>
    <sheetView showGridLines="0" zoomScale="125" zoomScaleNormal="125" zoomScalePageLayoutView="125" workbookViewId="0">
      <selection activeCell="A21" sqref="A21"/>
    </sheetView>
  </sheetViews>
  <sheetFormatPr baseColWidth="10" defaultColWidth="8.83203125" defaultRowHeight="15" x14ac:dyDescent="0"/>
  <cols>
    <col min="1" max="1" width="45.33203125" style="2" customWidth="1"/>
    <col min="2" max="2" width="15.6640625" style="2" customWidth="1"/>
    <col min="3" max="3" width="17.83203125" style="2" customWidth="1"/>
    <col min="4" max="4" width="25.33203125" style="2" customWidth="1"/>
    <col min="5" max="16384" width="8.83203125" style="2"/>
  </cols>
  <sheetData>
    <row r="1" spans="1:4" ht="42.75" customHeight="1" thickBot="1">
      <c r="A1" s="92" t="s">
        <v>37</v>
      </c>
      <c r="B1" s="92"/>
      <c r="C1" s="92"/>
      <c r="D1" s="92"/>
    </row>
    <row r="2" spans="1:4" ht="16" thickTop="1">
      <c r="A2" s="31"/>
      <c r="B2" s="1"/>
      <c r="C2" s="31"/>
      <c r="D2" s="31"/>
    </row>
    <row r="3" spans="1:4">
      <c r="A3" s="32" t="s">
        <v>10</v>
      </c>
      <c r="B3" s="4"/>
      <c r="C3" s="34" t="s">
        <v>16</v>
      </c>
      <c r="D3" s="30" t="s">
        <v>38</v>
      </c>
    </row>
    <row r="4" spans="1:4">
      <c r="A4" s="3"/>
      <c r="B4" s="4"/>
      <c r="C4" s="3"/>
      <c r="D4" s="3"/>
    </row>
    <row r="5" spans="1:4">
      <c r="A5" s="32" t="s">
        <v>11</v>
      </c>
      <c r="B5" s="4"/>
      <c r="C5" s="5" t="s">
        <v>0</v>
      </c>
      <c r="D5" s="35" t="s">
        <v>35</v>
      </c>
    </row>
    <row r="6" spans="1:4">
      <c r="A6" s="32" t="s">
        <v>12</v>
      </c>
      <c r="B6" s="4"/>
    </row>
    <row r="7" spans="1:4">
      <c r="A7" s="32" t="s">
        <v>13</v>
      </c>
      <c r="B7" s="4"/>
      <c r="C7" s="5"/>
      <c r="D7" s="6"/>
    </row>
    <row r="8" spans="1:4">
      <c r="A8" s="32" t="s">
        <v>14</v>
      </c>
      <c r="B8" s="4"/>
      <c r="C8" s="5"/>
      <c r="D8" s="6"/>
    </row>
    <row r="9" spans="1:4">
      <c r="A9" s="32" t="s">
        <v>17</v>
      </c>
      <c r="B9" s="4"/>
      <c r="C9" s="5"/>
      <c r="D9" s="6"/>
    </row>
    <row r="10" spans="1:4">
      <c r="A10" s="32" t="s">
        <v>15</v>
      </c>
      <c r="B10" s="4"/>
      <c r="C10" s="5"/>
      <c r="D10" s="6"/>
    </row>
    <row r="11" spans="1:4" ht="16" thickBot="1">
      <c r="A11" s="33"/>
      <c r="B11" s="7"/>
      <c r="C11" s="8"/>
      <c r="D11" s="9"/>
    </row>
    <row r="12" spans="1:4" ht="16" thickTop="1"/>
    <row r="13" spans="1:4">
      <c r="A13" s="10" t="s">
        <v>9</v>
      </c>
    </row>
    <row r="14" spans="1:4" ht="17.25" customHeight="1"/>
    <row r="15" spans="1:4" s="11" customFormat="1" ht="20" customHeight="1">
      <c r="A15" s="28" t="s">
        <v>1</v>
      </c>
      <c r="B15" s="29" t="s">
        <v>2</v>
      </c>
      <c r="C15" s="29" t="s">
        <v>3</v>
      </c>
      <c r="D15" s="29" t="s">
        <v>4</v>
      </c>
    </row>
    <row r="16" spans="1:4" s="11" customFormat="1" ht="20" customHeight="1">
      <c r="A16" s="58" t="s">
        <v>25</v>
      </c>
      <c r="B16" s="43">
        <v>4</v>
      </c>
      <c r="C16" s="38">
        <v>0.57999999999999996</v>
      </c>
      <c r="D16" s="45">
        <f>C16*B16</f>
        <v>2.3199999999999998</v>
      </c>
    </row>
    <row r="17" spans="1:4" s="11" customFormat="1" ht="20" customHeight="1">
      <c r="A17" s="58" t="s">
        <v>24</v>
      </c>
      <c r="B17" s="44">
        <v>4</v>
      </c>
      <c r="C17" s="42">
        <v>0.73</v>
      </c>
      <c r="D17" s="45">
        <f>C17*B17</f>
        <v>2.92</v>
      </c>
    </row>
    <row r="18" spans="1:4" s="11" customFormat="1" ht="20" customHeight="1">
      <c r="A18" s="58" t="s">
        <v>23</v>
      </c>
      <c r="B18" s="43">
        <v>4</v>
      </c>
      <c r="C18" s="38">
        <v>3.38</v>
      </c>
      <c r="D18" s="45">
        <f>C18*B18</f>
        <v>13.52</v>
      </c>
    </row>
    <row r="19" spans="1:4" s="11" customFormat="1" ht="20" customHeight="1">
      <c r="A19" s="58" t="s">
        <v>54</v>
      </c>
      <c r="B19" s="43">
        <v>4</v>
      </c>
      <c r="C19" s="38">
        <f>404.25/4</f>
        <v>101.0625</v>
      </c>
      <c r="D19" s="45">
        <f>C19*B19</f>
        <v>404.25</v>
      </c>
    </row>
    <row r="20" spans="1:4" s="11" customFormat="1" ht="20" customHeight="1">
      <c r="A20" s="40" t="s">
        <v>70</v>
      </c>
      <c r="B20" s="44"/>
      <c r="C20" s="42"/>
      <c r="D20" s="45">
        <f>C20*B20</f>
        <v>0</v>
      </c>
    </row>
    <row r="21" spans="1:4" s="11" customFormat="1" ht="20" customHeight="1">
      <c r="A21" s="40"/>
      <c r="B21" s="44"/>
      <c r="C21" s="42"/>
      <c r="D21" s="45">
        <f t="shared" ref="D21:D24" si="0">C21*B21</f>
        <v>0</v>
      </c>
    </row>
    <row r="22" spans="1:4" s="11" customFormat="1" ht="20" customHeight="1">
      <c r="A22" s="40"/>
      <c r="B22" s="44"/>
      <c r="C22" s="42"/>
      <c r="D22" s="45">
        <f t="shared" si="0"/>
        <v>0</v>
      </c>
    </row>
    <row r="23" spans="1:4" s="11" customFormat="1" ht="20" customHeight="1">
      <c r="A23" s="40"/>
      <c r="B23" s="44"/>
      <c r="C23" s="42"/>
      <c r="D23" s="45">
        <f t="shared" si="0"/>
        <v>0</v>
      </c>
    </row>
    <row r="24" spans="1:4" s="11" customFormat="1" ht="20" customHeight="1">
      <c r="A24" s="40"/>
      <c r="B24" s="44"/>
      <c r="C24" s="42"/>
      <c r="D24" s="45">
        <f t="shared" si="0"/>
        <v>0</v>
      </c>
    </row>
    <row r="25" spans="1:4" s="11" customFormat="1" ht="20" customHeight="1">
      <c r="A25" s="36"/>
      <c r="B25" s="43"/>
      <c r="C25" s="38"/>
      <c r="D25" s="45">
        <f>C25*B25</f>
        <v>0</v>
      </c>
    </row>
    <row r="26" spans="1:4" s="11" customFormat="1" ht="20" customHeight="1">
      <c r="A26" s="40"/>
      <c r="B26" s="44"/>
      <c r="C26" s="42"/>
      <c r="D26" s="45">
        <f>C26*B26</f>
        <v>0</v>
      </c>
    </row>
    <row r="27" spans="1:4" s="11" customFormat="1" ht="20" customHeight="1">
      <c r="A27" s="16"/>
      <c r="B27" s="17"/>
      <c r="C27" s="39" t="s">
        <v>20</v>
      </c>
      <c r="D27" s="27">
        <f>SUM(D16:D25)</f>
        <v>423.01</v>
      </c>
    </row>
    <row r="28" spans="1:4" s="11" customFormat="1" ht="20" customHeight="1">
      <c r="A28" s="16"/>
      <c r="B28" s="17"/>
      <c r="C28" s="18" t="s">
        <v>5</v>
      </c>
      <c r="D28" s="19">
        <v>0.06</v>
      </c>
    </row>
    <row r="29" spans="1:4" s="11" customFormat="1" ht="20" customHeight="1">
      <c r="A29" s="16"/>
      <c r="B29" s="17"/>
      <c r="C29" s="18" t="s">
        <v>6</v>
      </c>
      <c r="D29" s="20">
        <f>D27*D28</f>
        <v>25.380599999999998</v>
      </c>
    </row>
    <row r="30" spans="1:4" s="11" customFormat="1" ht="20" customHeight="1">
      <c r="A30" s="16"/>
      <c r="B30" s="17"/>
      <c r="C30" s="18" t="s">
        <v>7</v>
      </c>
      <c r="D30" s="20"/>
    </row>
    <row r="31" spans="1:4" s="11" customFormat="1" ht="20" customHeight="1" thickBot="1">
      <c r="A31" s="16"/>
      <c r="B31" s="17"/>
      <c r="C31" s="18"/>
      <c r="D31" s="21"/>
    </row>
    <row r="32" spans="1:4" s="11" customFormat="1" ht="20" customHeight="1" thickTop="1">
      <c r="A32" s="22"/>
      <c r="B32" s="22"/>
      <c r="C32" s="23" t="s">
        <v>8</v>
      </c>
      <c r="D32" s="24">
        <f>(SUM(D27,D29,D30))-D31</f>
        <v>448.39060000000001</v>
      </c>
    </row>
    <row r="34" spans="1:4">
      <c r="A34" s="25"/>
      <c r="B34" s="25"/>
      <c r="C34" s="25"/>
      <c r="D34" s="25"/>
    </row>
    <row r="35" spans="1:4">
      <c r="A35" s="25"/>
      <c r="B35" s="25"/>
      <c r="C35" s="25"/>
      <c r="D35" s="25"/>
    </row>
    <row r="36" spans="1:4">
      <c r="A36" s="25"/>
      <c r="B36" s="25"/>
      <c r="C36" s="25"/>
      <c r="D36" s="25"/>
    </row>
    <row r="37" spans="1:4" s="26" customFormat="1">
      <c r="A37" s="91"/>
      <c r="B37" s="91"/>
      <c r="C37" s="91"/>
      <c r="D37" s="91"/>
    </row>
  </sheetData>
  <sheetProtection formatCells="0" formatColumns="0" formatRows="0" insertHyperlinks="0" selectLockedCells="1" sort="0" autoFilter="0"/>
  <mergeCells count="2">
    <mergeCell ref="A1:D1"/>
    <mergeCell ref="A37:D37"/>
  </mergeCells>
  <phoneticPr fontId="6" type="noConversion"/>
  <printOptions horizontalCentered="1"/>
  <pageMargins left="0.5" right="0.5" top="0.5" bottom="0.5" header="0.5" footer="0.5"/>
  <pageSetup scale="86" orientation="portrait" horizontalDpi="4294967292" verticalDpi="4294967292"/>
  <headerFooter alignWithMargins="0"/>
  <tableParts count="1">
    <tablePart r:id="rId1"/>
  </tableParts>
  <extLst>
    <ext xmlns:mx="http://schemas.microsoft.com/office/mac/excel/2008/main" uri="{64002731-A6B0-56B0-2670-7721B7C09600}">
      <mx:PLV Mode="0" OnePage="0" WScale="86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D43"/>
  <sheetViews>
    <sheetView showGridLines="0" topLeftCell="A2" zoomScale="125" zoomScaleNormal="125" zoomScalePageLayoutView="125" workbookViewId="0">
      <selection activeCell="A31" sqref="A31"/>
    </sheetView>
  </sheetViews>
  <sheetFormatPr baseColWidth="10" defaultColWidth="8.83203125" defaultRowHeight="15" x14ac:dyDescent="0"/>
  <cols>
    <col min="1" max="1" width="58.83203125" style="2" customWidth="1"/>
    <col min="2" max="2" width="10.5" style="2" customWidth="1"/>
    <col min="3" max="3" width="17.83203125" style="2" customWidth="1"/>
    <col min="4" max="4" width="22" style="2" customWidth="1"/>
    <col min="5" max="16384" width="8.83203125" style="2"/>
  </cols>
  <sheetData>
    <row r="1" spans="1:4" ht="42" customHeight="1" thickBot="1">
      <c r="A1" s="90" t="s">
        <v>106</v>
      </c>
      <c r="B1" s="90"/>
      <c r="C1" s="90"/>
      <c r="D1" s="90"/>
    </row>
    <row r="2" spans="1:4" ht="16" thickTop="1">
      <c r="A2" s="32" t="s">
        <v>100</v>
      </c>
      <c r="B2" s="1"/>
    </row>
    <row r="3" spans="1:4">
      <c r="A3" s="32"/>
      <c r="B3" s="4"/>
      <c r="C3" s="75" t="s">
        <v>101</v>
      </c>
    </row>
    <row r="4" spans="1:4">
      <c r="A4" s="74" t="s">
        <v>116</v>
      </c>
      <c r="B4" s="4"/>
      <c r="C4" s="35" t="s">
        <v>90</v>
      </c>
    </row>
    <row r="5" spans="1:4">
      <c r="A5" s="64" t="s">
        <v>103</v>
      </c>
      <c r="B5" s="4"/>
      <c r="C5" s="32" t="s">
        <v>11</v>
      </c>
    </row>
    <row r="6" spans="1:4">
      <c r="A6" s="64" t="s">
        <v>117</v>
      </c>
      <c r="B6" s="4"/>
      <c r="C6" s="32" t="s">
        <v>12</v>
      </c>
    </row>
    <row r="7" spans="1:4">
      <c r="A7" s="32" t="s">
        <v>11</v>
      </c>
      <c r="B7" s="4"/>
      <c r="C7" s="32" t="s">
        <v>13</v>
      </c>
    </row>
    <row r="8" spans="1:4">
      <c r="A8" s="32" t="s">
        <v>12</v>
      </c>
      <c r="B8" s="4"/>
    </row>
    <row r="9" spans="1:4">
      <c r="A9" s="32" t="s">
        <v>13</v>
      </c>
      <c r="B9" s="4"/>
      <c r="C9" s="74" t="s">
        <v>102</v>
      </c>
    </row>
    <row r="10" spans="1:4">
      <c r="A10" s="32"/>
      <c r="B10" s="4"/>
      <c r="C10" s="34" t="s">
        <v>94</v>
      </c>
      <c r="D10" s="35" t="s">
        <v>91</v>
      </c>
    </row>
    <row r="11" spans="1:4">
      <c r="A11" s="32" t="s">
        <v>118</v>
      </c>
      <c r="B11" s="4"/>
      <c r="C11" s="34" t="s">
        <v>95</v>
      </c>
      <c r="D11" s="67" t="s">
        <v>96</v>
      </c>
    </row>
    <row r="12" spans="1:4">
      <c r="A12" s="32" t="s">
        <v>15</v>
      </c>
      <c r="B12" s="4"/>
      <c r="C12" s="34" t="s">
        <v>92</v>
      </c>
      <c r="D12" s="35" t="s">
        <v>93</v>
      </c>
    </row>
    <row r="13" spans="1:4" ht="16" thickBot="1">
      <c r="A13" s="33" t="s">
        <v>99</v>
      </c>
      <c r="B13" s="7"/>
      <c r="C13" s="65" t="s">
        <v>97</v>
      </c>
      <c r="D13" s="66" t="s">
        <v>98</v>
      </c>
    </row>
    <row r="14" spans="1:4" ht="16" thickTop="1">
      <c r="B14" s="68"/>
      <c r="D14"/>
    </row>
    <row r="15" spans="1:4">
      <c r="A15" s="76" t="s">
        <v>105</v>
      </c>
      <c r="B15" s="69"/>
      <c r="C15" s="75" t="s">
        <v>112</v>
      </c>
      <c r="D15"/>
    </row>
    <row r="16" spans="1:4">
      <c r="A16" s="61" t="s">
        <v>104</v>
      </c>
      <c r="B16" s="69"/>
      <c r="C16" s="77" t="s">
        <v>114</v>
      </c>
      <c r="D16"/>
    </row>
    <row r="17" spans="1:4">
      <c r="A17" s="61" t="s">
        <v>107</v>
      </c>
      <c r="B17" s="69"/>
      <c r="C17" s="62" t="s">
        <v>115</v>
      </c>
      <c r="D17"/>
    </row>
    <row r="18" spans="1:4">
      <c r="A18" s="61" t="s">
        <v>108</v>
      </c>
      <c r="B18" s="69"/>
      <c r="C18" s="61" t="s">
        <v>111</v>
      </c>
      <c r="D18"/>
    </row>
    <row r="19" spans="1:4">
      <c r="A19" s="61"/>
      <c r="B19" s="69"/>
      <c r="C19"/>
      <c r="D19"/>
    </row>
    <row r="20" spans="1:4">
      <c r="A20" s="61" t="s">
        <v>109</v>
      </c>
      <c r="B20" s="69"/>
      <c r="C20" s="59"/>
      <c r="D20" s="62"/>
    </row>
    <row r="21" spans="1:4">
      <c r="A21" s="61" t="s">
        <v>110</v>
      </c>
      <c r="B21" s="69"/>
      <c r="C21" s="59"/>
      <c r="D21" s="62"/>
    </row>
    <row r="22" spans="1:4">
      <c r="A22" s="61" t="s">
        <v>113</v>
      </c>
      <c r="B22" s="69"/>
      <c r="C22" s="59"/>
      <c r="D22" s="62"/>
    </row>
    <row r="23" spans="1:4" ht="16" thickBot="1">
      <c r="A23" s="70"/>
      <c r="B23" s="71"/>
      <c r="C23" s="72"/>
      <c r="D23" s="73"/>
    </row>
    <row r="24" spans="1:4" ht="16" thickTop="1">
      <c r="A24"/>
      <c r="B24"/>
      <c r="C24"/>
      <c r="D24"/>
    </row>
    <row r="26" spans="1:4">
      <c r="A26" s="10" t="s">
        <v>9</v>
      </c>
    </row>
    <row r="27" spans="1:4" ht="17.25" customHeight="1"/>
    <row r="28" spans="1:4" s="11" customFormat="1" ht="20" customHeight="1">
      <c r="A28" s="28" t="s">
        <v>1</v>
      </c>
      <c r="B28" s="29" t="s">
        <v>2</v>
      </c>
      <c r="C28" s="29" t="s">
        <v>3</v>
      </c>
      <c r="D28" s="29" t="s">
        <v>4</v>
      </c>
    </row>
    <row r="29" spans="1:4" s="11" customFormat="1" ht="20" customHeight="1">
      <c r="A29" s="36" t="s">
        <v>120</v>
      </c>
      <c r="B29" s="43">
        <v>1</v>
      </c>
      <c r="C29" s="38">
        <v>614</v>
      </c>
      <c r="D29" s="45">
        <f t="shared" ref="D29:D34" si="0">C29*B29</f>
        <v>614</v>
      </c>
    </row>
    <row r="30" spans="1:4" s="11" customFormat="1" ht="20" customHeight="1">
      <c r="A30" s="40" t="s">
        <v>119</v>
      </c>
      <c r="B30" s="43">
        <v>1</v>
      </c>
      <c r="C30" s="38">
        <v>250</v>
      </c>
      <c r="D30" s="45">
        <f>C30*B30</f>
        <v>250</v>
      </c>
    </row>
    <row r="31" spans="1:4" s="11" customFormat="1" ht="20" customHeight="1">
      <c r="A31" s="36"/>
      <c r="B31" s="43"/>
      <c r="C31" s="38"/>
      <c r="D31" s="45">
        <f t="shared" si="0"/>
        <v>0</v>
      </c>
    </row>
    <row r="32" spans="1:4" s="11" customFormat="1" ht="20" customHeight="1">
      <c r="A32" s="36"/>
      <c r="B32" s="43"/>
      <c r="C32" s="38"/>
      <c r="D32" s="45">
        <f>C32*B32</f>
        <v>0</v>
      </c>
    </row>
    <row r="33" spans="1:4" s="11" customFormat="1" ht="20" customHeight="1">
      <c r="A33" s="40"/>
      <c r="B33" s="43"/>
      <c r="C33" s="38"/>
      <c r="D33" s="45">
        <f t="shared" si="0"/>
        <v>0</v>
      </c>
    </row>
    <row r="34" spans="1:4" s="11" customFormat="1" ht="20" customHeight="1">
      <c r="A34" s="40"/>
      <c r="B34" s="44"/>
      <c r="C34" s="42"/>
      <c r="D34" s="45">
        <f t="shared" si="0"/>
        <v>0</v>
      </c>
    </row>
    <row r="35" spans="1:4" s="11" customFormat="1" ht="20" customHeight="1">
      <c r="A35" s="16"/>
      <c r="B35" s="17"/>
      <c r="C35" s="39" t="s">
        <v>89</v>
      </c>
      <c r="D35" s="27">
        <f>SUM(D29:D33)</f>
        <v>864</v>
      </c>
    </row>
    <row r="36" spans="1:4" s="11" customFormat="1" ht="20" customHeight="1">
      <c r="A36" s="16"/>
      <c r="B36" s="17"/>
      <c r="C36" s="18" t="s">
        <v>6</v>
      </c>
      <c r="D36" s="20">
        <v>0</v>
      </c>
    </row>
    <row r="37" spans="1:4" s="11" customFormat="1" ht="20" customHeight="1" thickBot="1">
      <c r="A37" s="16"/>
      <c r="B37" s="17"/>
      <c r="C37" s="18"/>
      <c r="D37" s="21"/>
    </row>
    <row r="38" spans="1:4" s="11" customFormat="1" ht="20" customHeight="1" thickTop="1">
      <c r="A38" s="22"/>
      <c r="B38" s="22"/>
      <c r="C38" s="23" t="s">
        <v>8</v>
      </c>
      <c r="D38" s="24">
        <f>(SUM(D35,D36))-D37</f>
        <v>864</v>
      </c>
    </row>
    <row r="40" spans="1:4">
      <c r="A40" s="25"/>
      <c r="B40" s="25"/>
      <c r="C40" s="25"/>
      <c r="D40" s="25"/>
    </row>
    <row r="41" spans="1:4">
      <c r="A41" s="25"/>
      <c r="B41" s="25"/>
      <c r="C41" s="25"/>
      <c r="D41" s="25"/>
    </row>
    <row r="42" spans="1:4">
      <c r="A42" s="25"/>
      <c r="B42" s="25"/>
      <c r="C42" s="25"/>
      <c r="D42" s="25"/>
    </row>
    <row r="43" spans="1:4" s="26" customFormat="1">
      <c r="A43" s="91"/>
      <c r="B43" s="91"/>
      <c r="C43" s="91"/>
      <c r="D43" s="91"/>
    </row>
  </sheetData>
  <sheetProtection formatCells="0" formatColumns="0" formatRows="0" insertHyperlinks="0" selectLockedCells="1" sort="0" autoFilter="0"/>
  <mergeCells count="2">
    <mergeCell ref="A1:D1"/>
    <mergeCell ref="A43:D43"/>
  </mergeCells>
  <phoneticPr fontId="6" type="noConversion"/>
  <printOptions horizontalCentered="1"/>
  <pageMargins left="0.5" right="0.5" top="0.5" bottom="0.5" header="0.5" footer="0.5"/>
  <pageSetup scale="82" orientation="portrait" horizontalDpi="4294967292" verticalDpi="4294967292"/>
  <headerFooter alignWithMargins="0"/>
  <tableParts count="1">
    <tablePart r:id="rId1"/>
  </tableParts>
  <extLst>
    <ext xmlns:mx="http://schemas.microsoft.com/office/mac/excel/2008/main" uri="{64002731-A6B0-56B0-2670-7721B7C09600}">
      <mx:PLV Mode="0" OnePage="0" WScale="86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D43"/>
  <sheetViews>
    <sheetView showGridLines="0" zoomScale="125" zoomScaleNormal="125" zoomScalePageLayoutView="125" workbookViewId="0">
      <selection activeCell="C21" sqref="C21"/>
    </sheetView>
  </sheetViews>
  <sheetFormatPr baseColWidth="10" defaultColWidth="8.83203125" defaultRowHeight="15" x14ac:dyDescent="0"/>
  <cols>
    <col min="1" max="1" width="58.83203125" style="2" customWidth="1"/>
    <col min="2" max="2" width="10.5" style="2" customWidth="1"/>
    <col min="3" max="3" width="17.83203125" style="2" customWidth="1"/>
    <col min="4" max="4" width="22" style="2" customWidth="1"/>
    <col min="5" max="16384" width="8.83203125" style="2"/>
  </cols>
  <sheetData>
    <row r="1" spans="1:4" ht="42" customHeight="1" thickBot="1">
      <c r="A1" s="90" t="s">
        <v>184</v>
      </c>
      <c r="B1" s="90"/>
      <c r="C1" s="90"/>
      <c r="D1" s="90"/>
    </row>
    <row r="2" spans="1:4" ht="16" thickTop="1">
      <c r="A2" s="74" t="s">
        <v>116</v>
      </c>
      <c r="B2" s="1"/>
      <c r="C2" s="32" t="s">
        <v>168</v>
      </c>
    </row>
    <row r="3" spans="1:4">
      <c r="A3" s="64" t="s">
        <v>103</v>
      </c>
      <c r="B3" s="4"/>
    </row>
    <row r="4" spans="1:4">
      <c r="A4" s="64" t="s">
        <v>117</v>
      </c>
      <c r="B4" s="4"/>
      <c r="C4" s="75" t="s">
        <v>101</v>
      </c>
    </row>
    <row r="5" spans="1:4">
      <c r="A5" s="32" t="s">
        <v>11</v>
      </c>
      <c r="B5" s="4"/>
      <c r="C5" s="35" t="s">
        <v>90</v>
      </c>
    </row>
    <row r="6" spans="1:4">
      <c r="A6" s="32" t="s">
        <v>12</v>
      </c>
      <c r="B6" s="4"/>
      <c r="C6" s="32" t="s">
        <v>11</v>
      </c>
    </row>
    <row r="7" spans="1:4">
      <c r="A7" s="32" t="s">
        <v>13</v>
      </c>
      <c r="B7" s="4"/>
      <c r="C7" s="32" t="s">
        <v>12</v>
      </c>
    </row>
    <row r="8" spans="1:4">
      <c r="A8" s="32"/>
      <c r="B8" s="4"/>
      <c r="C8" s="32" t="s">
        <v>13</v>
      </c>
    </row>
    <row r="9" spans="1:4">
      <c r="A9" s="32" t="s">
        <v>173</v>
      </c>
      <c r="B9" s="4"/>
    </row>
    <row r="10" spans="1:4">
      <c r="A10" s="32" t="s">
        <v>118</v>
      </c>
      <c r="B10" s="4"/>
      <c r="C10" s="74" t="s">
        <v>165</v>
      </c>
      <c r="D10" s="35"/>
    </row>
    <row r="11" spans="1:4">
      <c r="A11" s="32" t="s">
        <v>174</v>
      </c>
      <c r="B11" s="4"/>
      <c r="C11" s="34" t="s">
        <v>166</v>
      </c>
      <c r="D11" s="67"/>
    </row>
    <row r="12" spans="1:4">
      <c r="A12" s="32" t="s">
        <v>99</v>
      </c>
      <c r="B12" s="4"/>
      <c r="C12" s="34" t="s">
        <v>167</v>
      </c>
      <c r="D12" s="35"/>
    </row>
    <row r="13" spans="1:4" ht="16" thickBot="1">
      <c r="A13" s="33"/>
      <c r="B13" s="7"/>
      <c r="C13" s="65"/>
      <c r="D13" s="66"/>
    </row>
    <row r="14" spans="1:4" ht="16" thickTop="1">
      <c r="B14" s="68"/>
      <c r="D14"/>
    </row>
    <row r="15" spans="1:4">
      <c r="A15" s="76" t="s">
        <v>105</v>
      </c>
      <c r="B15" s="69"/>
      <c r="C15" s="75" t="s">
        <v>112</v>
      </c>
      <c r="D15"/>
    </row>
    <row r="16" spans="1:4">
      <c r="A16" s="61" t="s">
        <v>169</v>
      </c>
      <c r="B16" s="69"/>
      <c r="C16" s="77" t="s">
        <v>114</v>
      </c>
      <c r="D16"/>
    </row>
    <row r="17" spans="1:4">
      <c r="A17" s="98" t="s">
        <v>182</v>
      </c>
      <c r="B17" s="69"/>
      <c r="C17" s="62" t="s">
        <v>175</v>
      </c>
      <c r="D17"/>
    </row>
    <row r="18" spans="1:4">
      <c r="A18" s="61" t="s">
        <v>181</v>
      </c>
      <c r="B18" s="69"/>
      <c r="D18"/>
    </row>
    <row r="19" spans="1:4">
      <c r="A19" s="61"/>
      <c r="B19" s="69"/>
      <c r="C19" s="61" t="s">
        <v>185</v>
      </c>
      <c r="D19"/>
    </row>
    <row r="20" spans="1:4">
      <c r="A20" s="97" t="s">
        <v>172</v>
      </c>
      <c r="B20" s="69"/>
      <c r="C20" s="100" t="s">
        <v>186</v>
      </c>
      <c r="D20" s="62"/>
    </row>
    <row r="21" spans="1:4">
      <c r="A21" s="61" t="s">
        <v>170</v>
      </c>
      <c r="B21" s="69"/>
      <c r="C21" s="59"/>
      <c r="D21" s="62"/>
    </row>
    <row r="22" spans="1:4">
      <c r="A22" s="61" t="s">
        <v>183</v>
      </c>
      <c r="B22" s="69"/>
      <c r="C22" s="59"/>
      <c r="D22" s="62"/>
    </row>
    <row r="23" spans="1:4" ht="16" thickBot="1">
      <c r="A23" s="99" t="s">
        <v>171</v>
      </c>
      <c r="B23" s="71"/>
      <c r="C23" s="72"/>
      <c r="D23" s="73"/>
    </row>
    <row r="24" spans="1:4" ht="16" thickTop="1">
      <c r="A24"/>
      <c r="B24"/>
      <c r="C24"/>
      <c r="D24"/>
    </row>
    <row r="26" spans="1:4">
      <c r="A26" s="61"/>
    </row>
    <row r="27" spans="1:4" ht="17.25" customHeight="1"/>
    <row r="28" spans="1:4" s="11" customFormat="1" ht="20" customHeight="1">
      <c r="A28" s="28" t="s">
        <v>1</v>
      </c>
      <c r="B28" s="29" t="s">
        <v>2</v>
      </c>
      <c r="C28" s="29" t="s">
        <v>3</v>
      </c>
      <c r="D28" s="29" t="s">
        <v>4</v>
      </c>
    </row>
    <row r="29" spans="1:4" s="11" customFormat="1" ht="20" customHeight="1">
      <c r="A29" s="36" t="s">
        <v>176</v>
      </c>
      <c r="B29" s="43">
        <v>3</v>
      </c>
      <c r="C29" s="38">
        <v>17.29</v>
      </c>
      <c r="D29" s="45">
        <f t="shared" ref="D29:D34" si="0">C29*B29</f>
        <v>51.87</v>
      </c>
    </row>
    <row r="30" spans="1:4" s="11" customFormat="1" ht="20" customHeight="1">
      <c r="A30" s="40" t="s">
        <v>177</v>
      </c>
      <c r="B30" s="43">
        <v>4</v>
      </c>
      <c r="C30" s="38">
        <v>36.200000000000003</v>
      </c>
      <c r="D30" s="45">
        <f>C30*B30</f>
        <v>144.80000000000001</v>
      </c>
    </row>
    <row r="31" spans="1:4" s="11" customFormat="1" ht="20" customHeight="1">
      <c r="A31" s="36" t="s">
        <v>178</v>
      </c>
      <c r="B31" s="43">
        <v>1</v>
      </c>
      <c r="C31" s="38">
        <v>61.35</v>
      </c>
      <c r="D31" s="45">
        <f t="shared" si="0"/>
        <v>61.35</v>
      </c>
    </row>
    <row r="32" spans="1:4" s="11" customFormat="1" ht="20" customHeight="1">
      <c r="A32" s="36" t="s">
        <v>179</v>
      </c>
      <c r="B32" s="43"/>
      <c r="C32" s="38"/>
      <c r="D32" s="45">
        <f>C32*B32</f>
        <v>0</v>
      </c>
    </row>
    <row r="33" spans="1:4" s="11" customFormat="1" ht="20" customHeight="1">
      <c r="A33" s="40"/>
      <c r="B33" s="43"/>
      <c r="C33" s="38"/>
      <c r="D33" s="45">
        <f t="shared" si="0"/>
        <v>0</v>
      </c>
    </row>
    <row r="34" spans="1:4" s="11" customFormat="1" ht="20" customHeight="1">
      <c r="A34" s="40"/>
      <c r="B34" s="44"/>
      <c r="C34" s="42"/>
      <c r="D34" s="45">
        <f t="shared" si="0"/>
        <v>0</v>
      </c>
    </row>
    <row r="35" spans="1:4" s="11" customFormat="1" ht="20" customHeight="1">
      <c r="A35" s="16"/>
      <c r="B35" s="17"/>
      <c r="C35" s="39" t="s">
        <v>89</v>
      </c>
      <c r="D35" s="27">
        <f>SUM(D29:D33)</f>
        <v>258.02000000000004</v>
      </c>
    </row>
    <row r="36" spans="1:4" s="11" customFormat="1" ht="20" customHeight="1">
      <c r="A36" s="16"/>
      <c r="B36" s="17"/>
      <c r="C36" s="18" t="s">
        <v>6</v>
      </c>
      <c r="D36" s="20">
        <v>0</v>
      </c>
    </row>
    <row r="37" spans="1:4" s="11" customFormat="1" ht="20" customHeight="1" thickBot="1">
      <c r="A37" s="16"/>
      <c r="B37" s="17"/>
      <c r="C37" s="18"/>
      <c r="D37" s="21"/>
    </row>
    <row r="38" spans="1:4" s="11" customFormat="1" ht="20" customHeight="1" thickTop="1">
      <c r="A38" s="22"/>
      <c r="B38" s="22"/>
      <c r="C38" s="23" t="s">
        <v>180</v>
      </c>
      <c r="D38" s="24">
        <f>(SUM(D35,D36))-D37</f>
        <v>258.02000000000004</v>
      </c>
    </row>
    <row r="40" spans="1:4">
      <c r="A40" s="25"/>
      <c r="B40" s="25"/>
      <c r="C40" s="25"/>
      <c r="D40" s="25"/>
    </row>
    <row r="41" spans="1:4">
      <c r="A41" s="25"/>
      <c r="B41" s="25"/>
      <c r="C41" s="25"/>
      <c r="D41" s="25"/>
    </row>
    <row r="42" spans="1:4">
      <c r="A42" s="25"/>
      <c r="B42" s="25"/>
      <c r="C42" s="25"/>
      <c r="D42" s="25"/>
    </row>
    <row r="43" spans="1:4" s="26" customFormat="1">
      <c r="A43" s="91"/>
      <c r="B43" s="91"/>
      <c r="C43" s="91"/>
      <c r="D43" s="91"/>
    </row>
  </sheetData>
  <sheetProtection formatCells="0" formatColumns="0" formatRows="0" insertHyperlinks="0" selectLockedCells="1" sort="0" autoFilter="0"/>
  <mergeCells count="2">
    <mergeCell ref="A1:D1"/>
    <mergeCell ref="A43:D43"/>
  </mergeCells>
  <phoneticPr fontId="6" type="noConversion"/>
  <printOptions horizontalCentered="1"/>
  <pageMargins left="0.5" right="0.5" top="0.5" bottom="0.5" header="0.5" footer="0.5"/>
  <pageSetup scale="82" orientation="portrait" horizontalDpi="4294967292" verticalDpi="4294967292"/>
  <headerFooter alignWithMargins="0"/>
  <tableParts count="1">
    <tablePart r:id="rId1"/>
  </tableParts>
  <extLst>
    <ext xmlns:mx="http://schemas.microsoft.com/office/mac/excel/2008/main" uri="{64002731-A6B0-56B0-2670-7721B7C09600}">
      <mx:PLV Mode="0" OnePage="0" WScale="86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F40"/>
  <sheetViews>
    <sheetView showGridLines="0" topLeftCell="A5" zoomScale="125" zoomScaleNormal="125" zoomScalePageLayoutView="125" workbookViewId="0">
      <selection activeCell="A24" sqref="A24:D25"/>
    </sheetView>
  </sheetViews>
  <sheetFormatPr baseColWidth="10" defaultColWidth="8.83203125" defaultRowHeight="15" x14ac:dyDescent="0"/>
  <cols>
    <col min="1" max="1" width="46.1640625" style="2" customWidth="1"/>
    <col min="2" max="2" width="15.5" style="2" customWidth="1"/>
    <col min="3" max="3" width="16.1640625" style="2" customWidth="1"/>
    <col min="4" max="4" width="19.83203125" style="2" customWidth="1"/>
    <col min="5" max="16384" width="8.83203125" style="2"/>
  </cols>
  <sheetData>
    <row r="1" spans="1:5" ht="42.75" customHeight="1" thickBot="1">
      <c r="A1" s="90" t="s">
        <v>128</v>
      </c>
      <c r="B1" s="90"/>
      <c r="C1" s="90"/>
      <c r="D1" s="90"/>
    </row>
    <row r="2" spans="1:5" ht="16" thickTop="1">
      <c r="A2" s="31"/>
      <c r="B2" s="1"/>
    </row>
    <row r="3" spans="1:5">
      <c r="A3" s="32" t="s">
        <v>10</v>
      </c>
      <c r="B3" s="4"/>
      <c r="C3" s="34" t="s">
        <v>16</v>
      </c>
      <c r="D3" s="30" t="s">
        <v>84</v>
      </c>
    </row>
    <row r="4" spans="1:5">
      <c r="A4" s="3"/>
      <c r="B4" s="4"/>
      <c r="C4" s="3"/>
      <c r="D4" s="3"/>
    </row>
    <row r="5" spans="1:5">
      <c r="A5" s="32" t="s">
        <v>11</v>
      </c>
      <c r="B5" s="4"/>
      <c r="C5" s="5" t="s">
        <v>0</v>
      </c>
      <c r="D5" s="35" t="s">
        <v>35</v>
      </c>
    </row>
    <row r="6" spans="1:5">
      <c r="A6" s="32" t="s">
        <v>12</v>
      </c>
      <c r="B6" s="4"/>
    </row>
    <row r="7" spans="1:5">
      <c r="A7" s="32" t="s">
        <v>13</v>
      </c>
      <c r="B7" s="4"/>
      <c r="C7" s="5"/>
      <c r="D7" s="6"/>
    </row>
    <row r="8" spans="1:5">
      <c r="A8" s="32" t="s">
        <v>14</v>
      </c>
      <c r="B8" s="4"/>
      <c r="C8" s="84"/>
      <c r="D8" s="6"/>
      <c r="E8" s="64"/>
    </row>
    <row r="9" spans="1:5">
      <c r="A9" s="32" t="s">
        <v>17</v>
      </c>
      <c r="B9" s="4"/>
      <c r="C9" s="85"/>
      <c r="D9" s="6"/>
      <c r="E9" s="64"/>
    </row>
    <row r="10" spans="1:5">
      <c r="A10" s="32" t="s">
        <v>15</v>
      </c>
      <c r="B10" s="4"/>
      <c r="C10" s="85"/>
      <c r="D10" s="6"/>
    </row>
    <row r="11" spans="1:5" ht="16" thickBot="1">
      <c r="A11" s="33"/>
      <c r="B11" s="7"/>
      <c r="C11" s="8"/>
      <c r="D11" s="9"/>
    </row>
    <row r="12" spans="1:5" ht="16" thickTop="1"/>
    <row r="13" spans="1:5">
      <c r="A13" s="10" t="s">
        <v>9</v>
      </c>
      <c r="C13" s="86"/>
    </row>
    <row r="14" spans="1:5" ht="17.25" customHeight="1">
      <c r="C14" s="86"/>
    </row>
    <row r="15" spans="1:5" s="11" customFormat="1" ht="20" customHeight="1">
      <c r="A15" s="28" t="s">
        <v>1</v>
      </c>
      <c r="B15" s="29" t="s">
        <v>2</v>
      </c>
      <c r="C15" s="29" t="s">
        <v>3</v>
      </c>
      <c r="D15" s="29" t="s">
        <v>4</v>
      </c>
    </row>
    <row r="16" spans="1:5" s="11" customFormat="1" ht="20" customHeight="1">
      <c r="A16" s="56"/>
      <c r="B16" s="44"/>
      <c r="C16" s="42"/>
      <c r="D16" s="55"/>
    </row>
    <row r="17" spans="1:6" s="11" customFormat="1" ht="20" customHeight="1">
      <c r="A17" s="40" t="s">
        <v>137</v>
      </c>
      <c r="B17" s="44">
        <v>1</v>
      </c>
      <c r="C17" s="42">
        <v>300</v>
      </c>
      <c r="D17" s="45">
        <f>C17*B17</f>
        <v>300</v>
      </c>
      <c r="F17" s="83"/>
    </row>
    <row r="18" spans="1:6" s="11" customFormat="1" ht="20" customHeight="1">
      <c r="A18" s="40" t="s">
        <v>138</v>
      </c>
      <c r="B18" s="44">
        <v>2</v>
      </c>
      <c r="C18" s="42">
        <v>1000</v>
      </c>
      <c r="D18" s="45">
        <f>C18*B18</f>
        <v>2000</v>
      </c>
      <c r="F18" s="83"/>
    </row>
    <row r="19" spans="1:6" s="11" customFormat="1" ht="20" customHeight="1">
      <c r="A19" s="40" t="s">
        <v>87</v>
      </c>
      <c r="B19" s="44">
        <v>1</v>
      </c>
      <c r="C19" s="42">
        <v>190</v>
      </c>
      <c r="D19" s="45">
        <f t="shared" ref="D19:D29" si="0">C19*B19</f>
        <v>190</v>
      </c>
    </row>
    <row r="20" spans="1:6" s="11" customFormat="1" ht="20" customHeight="1">
      <c r="A20" s="40" t="s">
        <v>126</v>
      </c>
      <c r="B20" s="44">
        <v>14</v>
      </c>
      <c r="C20" s="42">
        <v>40</v>
      </c>
      <c r="D20" s="45">
        <f t="shared" si="0"/>
        <v>560</v>
      </c>
    </row>
    <row r="21" spans="1:6" s="11" customFormat="1" ht="20" customHeight="1">
      <c r="A21" s="40" t="s">
        <v>127</v>
      </c>
      <c r="B21" s="44">
        <v>15</v>
      </c>
      <c r="C21" s="42">
        <v>77.2</v>
      </c>
      <c r="D21" s="45">
        <f t="shared" si="0"/>
        <v>1158</v>
      </c>
    </row>
    <row r="22" spans="1:6" s="11" customFormat="1" ht="20" customHeight="1">
      <c r="A22" s="40" t="s">
        <v>131</v>
      </c>
      <c r="B22" s="44">
        <v>1</v>
      </c>
      <c r="C22" s="42">
        <v>1500</v>
      </c>
      <c r="D22" s="45">
        <f t="shared" si="0"/>
        <v>1500</v>
      </c>
    </row>
    <row r="23" spans="1:6" s="11" customFormat="1" ht="20" customHeight="1">
      <c r="A23" s="40" t="s">
        <v>132</v>
      </c>
      <c r="B23" s="44">
        <v>1</v>
      </c>
      <c r="C23" s="42">
        <v>1500</v>
      </c>
      <c r="D23" s="45">
        <f t="shared" si="0"/>
        <v>1500</v>
      </c>
    </row>
    <row r="24" spans="1:6" s="11" customFormat="1" ht="20" customHeight="1">
      <c r="A24" s="40" t="s">
        <v>133</v>
      </c>
      <c r="B24" s="44">
        <v>42</v>
      </c>
      <c r="C24" s="42">
        <f>1700/42</f>
        <v>40.476190476190474</v>
      </c>
      <c r="D24" s="45">
        <f t="shared" si="0"/>
        <v>1700</v>
      </c>
    </row>
    <row r="25" spans="1:6" s="11" customFormat="1" ht="20" customHeight="1">
      <c r="A25" s="40" t="s">
        <v>130</v>
      </c>
      <c r="B25" s="44">
        <v>42</v>
      </c>
      <c r="C25" s="42">
        <v>40</v>
      </c>
      <c r="D25" s="45">
        <f t="shared" si="0"/>
        <v>1680</v>
      </c>
    </row>
    <row r="26" spans="1:6" s="11" customFormat="1" ht="20" customHeight="1">
      <c r="A26" s="78"/>
      <c r="B26" s="79"/>
      <c r="C26" s="80"/>
      <c r="D26" s="81">
        <f t="shared" si="0"/>
        <v>0</v>
      </c>
    </row>
    <row r="27" spans="1:6" s="11" customFormat="1" ht="20" customHeight="1">
      <c r="A27" s="78"/>
      <c r="B27" s="79"/>
      <c r="C27" s="80"/>
      <c r="D27" s="81">
        <f t="shared" si="0"/>
        <v>0</v>
      </c>
    </row>
    <row r="28" spans="1:6" s="11" customFormat="1" ht="20" customHeight="1">
      <c r="A28" s="78"/>
      <c r="B28" s="79"/>
      <c r="C28" s="80"/>
      <c r="D28" s="81">
        <f t="shared" si="0"/>
        <v>0</v>
      </c>
    </row>
    <row r="29" spans="1:6" s="11" customFormat="1" ht="20" customHeight="1">
      <c r="A29" s="82"/>
      <c r="B29" s="79"/>
      <c r="C29" s="80"/>
      <c r="D29" s="81">
        <f t="shared" si="0"/>
        <v>0</v>
      </c>
    </row>
    <row r="30" spans="1:6" s="11" customFormat="1" ht="20" customHeight="1">
      <c r="A30" s="16"/>
      <c r="B30" s="17"/>
      <c r="C30" s="39" t="s">
        <v>20</v>
      </c>
      <c r="D30" s="27">
        <f>SUM(D17:D29)</f>
        <v>10588</v>
      </c>
    </row>
    <row r="31" spans="1:6" s="11" customFormat="1" ht="20" customHeight="1">
      <c r="A31" s="16"/>
      <c r="B31" s="17"/>
      <c r="C31" s="18"/>
      <c r="D31" s="19">
        <v>0</v>
      </c>
    </row>
    <row r="32" spans="1:6" s="11" customFormat="1" ht="20" customHeight="1">
      <c r="A32" s="16"/>
      <c r="B32" s="17"/>
      <c r="C32" s="18"/>
      <c r="D32" s="20">
        <f>D30*D31</f>
        <v>0</v>
      </c>
    </row>
    <row r="33" spans="1:4" s="11" customFormat="1" ht="20" customHeight="1">
      <c r="A33" s="16"/>
      <c r="B33" s="17"/>
      <c r="C33" s="39" t="s">
        <v>135</v>
      </c>
      <c r="D33" s="20">
        <v>-13000</v>
      </c>
    </row>
    <row r="34" spans="1:4" s="11" customFormat="1" ht="20" customHeight="1" thickBot="1">
      <c r="A34" s="16"/>
      <c r="B34" s="17"/>
      <c r="C34" s="18"/>
      <c r="D34" s="21"/>
    </row>
    <row r="35" spans="1:4" s="11" customFormat="1" ht="20" customHeight="1" thickTop="1">
      <c r="A35" s="22"/>
      <c r="B35" s="22"/>
      <c r="C35" s="23" t="s">
        <v>136</v>
      </c>
      <c r="D35" s="24">
        <f>(SUM(D30,D32,D33))-D34</f>
        <v>-2412</v>
      </c>
    </row>
    <row r="37" spans="1:4">
      <c r="A37" s="25"/>
      <c r="B37" s="25"/>
      <c r="C37" s="25"/>
      <c r="D37" s="25"/>
    </row>
    <row r="38" spans="1:4">
      <c r="A38" s="25"/>
      <c r="B38" s="25"/>
      <c r="C38" s="25"/>
      <c r="D38" s="25"/>
    </row>
    <row r="39" spans="1:4">
      <c r="A39" s="25"/>
      <c r="B39" s="25"/>
      <c r="C39" s="25"/>
      <c r="D39" s="25"/>
    </row>
    <row r="40" spans="1:4" s="26" customFormat="1">
      <c r="A40" s="91"/>
      <c r="B40" s="91"/>
      <c r="C40" s="91"/>
      <c r="D40" s="91"/>
    </row>
  </sheetData>
  <sheetProtection formatCells="0" formatColumns="0" formatRows="0" insertHyperlinks="0" selectLockedCells="1" sort="0" autoFilter="0"/>
  <mergeCells count="2">
    <mergeCell ref="A1:D1"/>
    <mergeCell ref="A40:D40"/>
  </mergeCells>
  <phoneticPr fontId="6" type="noConversion"/>
  <printOptions horizontalCentered="1"/>
  <pageMargins left="0.5" right="0.5" top="0.5" bottom="0.5" header="0.5" footer="0.5"/>
  <pageSetup scale="91" orientation="portrait" horizontalDpi="4294967292" verticalDpi="4294967292"/>
  <headerFooter alignWithMargins="0"/>
  <tableParts count="1">
    <tablePart r:id="rId1"/>
  </tableParts>
  <extLst>
    <ext xmlns:mx="http://schemas.microsoft.com/office/mac/excel/2008/main" uri="{64002731-A6B0-56B0-2670-7721B7C09600}">
      <mx:PLV Mode="0" OnePage="0" WScale="86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F40"/>
  <sheetViews>
    <sheetView showGridLines="0" topLeftCell="A9" zoomScale="125" zoomScaleNormal="125" zoomScalePageLayoutView="125" workbookViewId="0">
      <selection activeCell="C21" sqref="C21"/>
    </sheetView>
  </sheetViews>
  <sheetFormatPr baseColWidth="10" defaultColWidth="8.83203125" defaultRowHeight="15" x14ac:dyDescent="0"/>
  <cols>
    <col min="1" max="1" width="46.1640625" style="2" customWidth="1"/>
    <col min="2" max="2" width="15.5" style="2" customWidth="1"/>
    <col min="3" max="3" width="16.1640625" style="2" customWidth="1"/>
    <col min="4" max="4" width="19.83203125" style="2" customWidth="1"/>
    <col min="5" max="16384" width="8.83203125" style="2"/>
  </cols>
  <sheetData>
    <row r="1" spans="1:5" ht="42.75" customHeight="1" thickBot="1">
      <c r="A1" s="90" t="s">
        <v>128</v>
      </c>
      <c r="B1" s="90"/>
      <c r="C1" s="90"/>
      <c r="D1" s="90"/>
    </row>
    <row r="2" spans="1:5" ht="16" thickTop="1">
      <c r="A2" s="31"/>
      <c r="B2" s="1"/>
    </row>
    <row r="3" spans="1:5">
      <c r="A3" s="32" t="s">
        <v>10</v>
      </c>
      <c r="B3" s="4"/>
      <c r="C3" s="34" t="s">
        <v>16</v>
      </c>
      <c r="D3" s="30" t="s">
        <v>84</v>
      </c>
    </row>
    <row r="4" spans="1:5">
      <c r="A4" s="3"/>
      <c r="B4" s="4"/>
      <c r="C4" s="3"/>
      <c r="D4" s="3"/>
    </row>
    <row r="5" spans="1:5">
      <c r="A5" s="32" t="s">
        <v>11</v>
      </c>
      <c r="B5" s="4"/>
      <c r="C5" s="5" t="s">
        <v>0</v>
      </c>
      <c r="D5" s="35" t="s">
        <v>35</v>
      </c>
    </row>
    <row r="6" spans="1:5">
      <c r="A6" s="32" t="s">
        <v>12</v>
      </c>
      <c r="B6" s="4"/>
    </row>
    <row r="7" spans="1:5">
      <c r="A7" s="32" t="s">
        <v>13</v>
      </c>
      <c r="B7" s="4"/>
      <c r="C7" s="5"/>
      <c r="D7" s="6"/>
    </row>
    <row r="8" spans="1:5">
      <c r="A8" s="32" t="s">
        <v>14</v>
      </c>
      <c r="B8" s="4"/>
      <c r="C8" s="84"/>
      <c r="D8" s="6"/>
      <c r="E8" s="64"/>
    </row>
    <row r="9" spans="1:5">
      <c r="A9" s="32" t="s">
        <v>17</v>
      </c>
      <c r="B9" s="4"/>
      <c r="C9" s="85"/>
      <c r="D9" s="6"/>
      <c r="E9" s="64"/>
    </row>
    <row r="10" spans="1:5">
      <c r="A10" s="32" t="s">
        <v>15</v>
      </c>
      <c r="B10" s="4"/>
      <c r="C10" s="85"/>
      <c r="D10" s="6"/>
    </row>
    <row r="11" spans="1:5" ht="16" thickBot="1">
      <c r="A11" s="33"/>
      <c r="B11" s="7"/>
      <c r="C11" s="8"/>
      <c r="D11" s="9"/>
    </row>
    <row r="12" spans="1:5" ht="16" thickTop="1"/>
    <row r="13" spans="1:5">
      <c r="A13" s="10" t="s">
        <v>9</v>
      </c>
      <c r="B13" s="64"/>
      <c r="C13" s="86"/>
    </row>
    <row r="14" spans="1:5" ht="17.25" customHeight="1">
      <c r="C14" s="86"/>
    </row>
    <row r="15" spans="1:5" s="11" customFormat="1" ht="20" customHeight="1">
      <c r="A15" s="28" t="s">
        <v>1</v>
      </c>
      <c r="B15" s="29" t="s">
        <v>2</v>
      </c>
      <c r="C15" s="29" t="s">
        <v>3</v>
      </c>
      <c r="D15" s="29" t="s">
        <v>4</v>
      </c>
    </row>
    <row r="16" spans="1:5" s="11" customFormat="1" ht="20" customHeight="1">
      <c r="A16" s="56"/>
      <c r="B16" s="44"/>
      <c r="C16" s="42"/>
      <c r="D16" s="55"/>
    </row>
    <row r="17" spans="1:6" s="11" customFormat="1" ht="20" customHeight="1">
      <c r="A17" s="40" t="s">
        <v>153</v>
      </c>
      <c r="B17" s="44">
        <v>1</v>
      </c>
      <c r="C17" s="42">
        <v>139.99</v>
      </c>
      <c r="D17" s="45">
        <f>C17*B17</f>
        <v>139.99</v>
      </c>
      <c r="F17" s="83"/>
    </row>
    <row r="18" spans="1:6" s="11" customFormat="1" ht="20" customHeight="1">
      <c r="A18" s="40" t="s">
        <v>138</v>
      </c>
      <c r="B18" s="44">
        <v>2</v>
      </c>
      <c r="C18" s="42">
        <v>1100</v>
      </c>
      <c r="D18" s="45">
        <f>C18*B18</f>
        <v>2200</v>
      </c>
      <c r="F18" s="83"/>
    </row>
    <row r="19" spans="1:6" s="11" customFormat="1" ht="20" customHeight="1">
      <c r="A19" s="40" t="s">
        <v>87</v>
      </c>
      <c r="B19" s="44">
        <v>1</v>
      </c>
      <c r="C19" s="42">
        <v>190</v>
      </c>
      <c r="D19" s="45">
        <f t="shared" ref="D19:D29" si="0">C19*B19</f>
        <v>190</v>
      </c>
    </row>
    <row r="20" spans="1:6" s="11" customFormat="1" ht="20" customHeight="1">
      <c r="A20" s="40" t="s">
        <v>126</v>
      </c>
      <c r="B20" s="44">
        <v>14</v>
      </c>
      <c r="C20" s="42">
        <v>50</v>
      </c>
      <c r="D20" s="45">
        <f t="shared" si="0"/>
        <v>700</v>
      </c>
    </row>
    <row r="21" spans="1:6" s="11" customFormat="1" ht="20" customHeight="1">
      <c r="A21" s="40" t="s">
        <v>127</v>
      </c>
      <c r="B21" s="44">
        <v>15</v>
      </c>
      <c r="C21" s="42">
        <v>77.2</v>
      </c>
      <c r="D21" s="45">
        <f t="shared" si="0"/>
        <v>1158</v>
      </c>
    </row>
    <row r="22" spans="1:6" s="11" customFormat="1" ht="20" customHeight="1">
      <c r="A22" s="40" t="s">
        <v>131</v>
      </c>
      <c r="B22" s="44">
        <v>1</v>
      </c>
      <c r="C22" s="42">
        <v>1500</v>
      </c>
      <c r="D22" s="45">
        <f t="shared" si="0"/>
        <v>1500</v>
      </c>
    </row>
    <row r="23" spans="1:6" s="11" customFormat="1" ht="20" customHeight="1">
      <c r="A23" s="40" t="s">
        <v>132</v>
      </c>
      <c r="B23" s="44">
        <v>1</v>
      </c>
      <c r="C23" s="42">
        <v>1500</v>
      </c>
      <c r="D23" s="45">
        <f t="shared" si="0"/>
        <v>1500</v>
      </c>
    </row>
    <row r="24" spans="1:6" s="11" customFormat="1" ht="20" customHeight="1">
      <c r="A24" s="40" t="s">
        <v>134</v>
      </c>
      <c r="B24" s="44">
        <v>56</v>
      </c>
      <c r="C24" s="42">
        <f>2300/56</f>
        <v>41.071428571428569</v>
      </c>
      <c r="D24" s="45">
        <f t="shared" si="0"/>
        <v>2300</v>
      </c>
    </row>
    <row r="25" spans="1:6" s="11" customFormat="1" ht="20" customHeight="1">
      <c r="A25" s="40" t="s">
        <v>152</v>
      </c>
      <c r="B25" s="44">
        <v>56</v>
      </c>
      <c r="C25" s="42">
        <v>41</v>
      </c>
      <c r="D25" s="45">
        <f t="shared" si="0"/>
        <v>2296</v>
      </c>
    </row>
    <row r="26" spans="1:6" s="11" customFormat="1" ht="20" customHeight="1">
      <c r="A26" s="78"/>
      <c r="B26" s="79"/>
      <c r="C26" s="80"/>
      <c r="D26" s="81">
        <f t="shared" si="0"/>
        <v>0</v>
      </c>
    </row>
    <row r="27" spans="1:6" s="11" customFormat="1" ht="20" customHeight="1">
      <c r="A27" s="78"/>
      <c r="B27" s="79"/>
      <c r="C27" s="80"/>
      <c r="D27" s="81">
        <f t="shared" si="0"/>
        <v>0</v>
      </c>
    </row>
    <row r="28" spans="1:6" s="11" customFormat="1" ht="20" customHeight="1">
      <c r="A28" s="78"/>
      <c r="B28" s="79"/>
      <c r="C28" s="80"/>
      <c r="D28" s="81">
        <f t="shared" si="0"/>
        <v>0</v>
      </c>
    </row>
    <row r="29" spans="1:6" s="11" customFormat="1" ht="20" customHeight="1">
      <c r="A29" s="82"/>
      <c r="B29" s="79"/>
      <c r="C29" s="80"/>
      <c r="D29" s="81">
        <f t="shared" si="0"/>
        <v>0</v>
      </c>
    </row>
    <row r="30" spans="1:6" s="11" customFormat="1" ht="20" customHeight="1">
      <c r="A30" s="16"/>
      <c r="B30" s="17"/>
      <c r="C30" s="39" t="s">
        <v>20</v>
      </c>
      <c r="D30" s="27">
        <f>SUM(D17:D29)</f>
        <v>11983.99</v>
      </c>
    </row>
    <row r="31" spans="1:6" s="11" customFormat="1" ht="20" customHeight="1">
      <c r="A31" s="16"/>
      <c r="B31" s="17"/>
      <c r="C31" s="18"/>
      <c r="D31" s="19">
        <v>0</v>
      </c>
    </row>
    <row r="32" spans="1:6" s="11" customFormat="1" ht="20" customHeight="1">
      <c r="A32" s="16"/>
      <c r="B32" s="17"/>
      <c r="C32" s="18"/>
      <c r="D32" s="20">
        <f>D30*D31</f>
        <v>0</v>
      </c>
    </row>
    <row r="33" spans="1:4" s="11" customFormat="1" ht="20" customHeight="1">
      <c r="A33" s="16"/>
      <c r="B33" s="17"/>
      <c r="C33" s="39" t="s">
        <v>135</v>
      </c>
      <c r="D33" s="20">
        <v>-13000</v>
      </c>
    </row>
    <row r="34" spans="1:4" s="11" customFormat="1" ht="20" customHeight="1" thickBot="1">
      <c r="A34" s="16"/>
      <c r="B34" s="17"/>
      <c r="C34" s="18"/>
      <c r="D34" s="21"/>
    </row>
    <row r="35" spans="1:4" s="11" customFormat="1" ht="20" customHeight="1" thickTop="1">
      <c r="A35" s="22"/>
      <c r="B35" s="22"/>
      <c r="C35" s="23" t="s">
        <v>136</v>
      </c>
      <c r="D35" s="24">
        <f>(SUM(D30,D32,D33))-D34</f>
        <v>-1016.0100000000002</v>
      </c>
    </row>
    <row r="37" spans="1:4">
      <c r="A37" s="25"/>
      <c r="B37" s="25"/>
      <c r="C37" s="25"/>
      <c r="D37" s="25"/>
    </row>
    <row r="38" spans="1:4">
      <c r="A38" s="25"/>
      <c r="B38" s="25"/>
      <c r="C38" s="25"/>
      <c r="D38" s="25"/>
    </row>
    <row r="39" spans="1:4">
      <c r="A39" s="25"/>
      <c r="B39" s="25"/>
      <c r="C39" s="25"/>
      <c r="D39" s="25"/>
    </row>
    <row r="40" spans="1:4" s="26" customFormat="1">
      <c r="A40" s="91"/>
      <c r="B40" s="91"/>
      <c r="C40" s="91"/>
      <c r="D40" s="91"/>
    </row>
  </sheetData>
  <sheetProtection formatCells="0" formatColumns="0" formatRows="0" insertHyperlinks="0" selectLockedCells="1" sort="0" autoFilter="0"/>
  <mergeCells count="2">
    <mergeCell ref="A1:D1"/>
    <mergeCell ref="A40:D40"/>
  </mergeCells>
  <phoneticPr fontId="6" type="noConversion"/>
  <printOptions horizontalCentered="1"/>
  <pageMargins left="0.5" right="0.5" top="0.5" bottom="0.5" header="0.5" footer="0.5"/>
  <pageSetup scale="91" orientation="portrait" horizontalDpi="4294967292" verticalDpi="4294967292"/>
  <headerFooter alignWithMargins="0"/>
  <tableParts count="1">
    <tablePart r:id="rId1"/>
  </tableParts>
  <extLst>
    <ext xmlns:mx="http://schemas.microsoft.com/office/mac/excel/2008/main" uri="{64002731-A6B0-56B0-2670-7721B7C09600}">
      <mx:PLV Mode="0" OnePage="0" WScale="86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D43"/>
  <sheetViews>
    <sheetView showGridLines="0" zoomScale="125" zoomScaleNormal="125" zoomScalePageLayoutView="125" workbookViewId="0">
      <selection activeCell="A23" sqref="A23:B23"/>
    </sheetView>
  </sheetViews>
  <sheetFormatPr baseColWidth="10" defaultColWidth="8.83203125" defaultRowHeight="15" x14ac:dyDescent="0"/>
  <cols>
    <col min="1" max="1" width="46.1640625" style="2" customWidth="1"/>
    <col min="2" max="2" width="15.5" style="2" customWidth="1"/>
    <col min="3" max="3" width="16.1640625" style="2" customWidth="1"/>
    <col min="4" max="4" width="19.83203125" style="2" customWidth="1"/>
    <col min="5" max="16384" width="8.83203125" style="2"/>
  </cols>
  <sheetData>
    <row r="1" spans="1:4" ht="42.75" customHeight="1" thickBot="1">
      <c r="A1" s="90" t="s">
        <v>26</v>
      </c>
      <c r="B1" s="90"/>
      <c r="C1" s="90"/>
      <c r="D1" s="90"/>
    </row>
    <row r="2" spans="1:4" ht="16" thickTop="1">
      <c r="A2" s="31"/>
      <c r="B2" s="1"/>
    </row>
    <row r="3" spans="1:4">
      <c r="A3" s="32" t="s">
        <v>10</v>
      </c>
      <c r="B3" s="4"/>
      <c r="C3" s="34" t="s">
        <v>16</v>
      </c>
      <c r="D3" s="30" t="s">
        <v>52</v>
      </c>
    </row>
    <row r="4" spans="1:4">
      <c r="A4" s="3"/>
      <c r="B4" s="4"/>
      <c r="C4" s="3"/>
      <c r="D4" s="3"/>
    </row>
    <row r="5" spans="1:4">
      <c r="A5" s="32" t="s">
        <v>11</v>
      </c>
      <c r="B5" s="4"/>
      <c r="C5" s="5" t="s">
        <v>0</v>
      </c>
      <c r="D5" s="35" t="s">
        <v>35</v>
      </c>
    </row>
    <row r="6" spans="1:4">
      <c r="A6" s="32" t="s">
        <v>12</v>
      </c>
      <c r="B6" s="4"/>
    </row>
    <row r="7" spans="1:4">
      <c r="A7" s="32" t="s">
        <v>13</v>
      </c>
      <c r="B7" s="4"/>
      <c r="C7" s="5"/>
      <c r="D7" s="6"/>
    </row>
    <row r="8" spans="1:4">
      <c r="A8" s="32" t="s">
        <v>14</v>
      </c>
      <c r="B8" s="4"/>
      <c r="C8" s="5"/>
      <c r="D8" s="6"/>
    </row>
    <row r="9" spans="1:4">
      <c r="A9" s="32" t="s">
        <v>17</v>
      </c>
      <c r="B9" s="4"/>
      <c r="C9" s="5"/>
      <c r="D9" s="6"/>
    </row>
    <row r="10" spans="1:4">
      <c r="A10" s="32" t="s">
        <v>15</v>
      </c>
      <c r="B10" s="4"/>
      <c r="C10" s="5"/>
      <c r="D10" s="6"/>
    </row>
    <row r="11" spans="1:4" ht="16" thickBot="1">
      <c r="A11" s="33"/>
      <c r="B11" s="7"/>
      <c r="C11" s="8"/>
      <c r="D11" s="9"/>
    </row>
    <row r="12" spans="1:4" ht="16" thickTop="1"/>
    <row r="13" spans="1:4">
      <c r="A13" s="10" t="s">
        <v>9</v>
      </c>
    </row>
    <row r="14" spans="1:4" ht="17.25" customHeight="1"/>
    <row r="15" spans="1:4" s="11" customFormat="1" ht="20" customHeight="1">
      <c r="A15" s="28" t="s">
        <v>1</v>
      </c>
      <c r="B15" s="29" t="s">
        <v>2</v>
      </c>
      <c r="C15" s="29" t="s">
        <v>3</v>
      </c>
      <c r="D15" s="29" t="s">
        <v>4</v>
      </c>
    </row>
    <row r="16" spans="1:4" s="11" customFormat="1" ht="20" customHeight="1">
      <c r="A16" s="56" t="s">
        <v>55</v>
      </c>
      <c r="B16" s="44"/>
      <c r="C16" s="42"/>
      <c r="D16" s="55"/>
    </row>
    <row r="17" spans="1:4" s="11" customFormat="1" ht="20" customHeight="1">
      <c r="A17" s="36" t="s">
        <v>48</v>
      </c>
      <c r="B17" s="14">
        <v>1</v>
      </c>
      <c r="C17" s="15">
        <v>3000</v>
      </c>
      <c r="D17" s="13">
        <f>C17*B17</f>
        <v>3000</v>
      </c>
    </row>
    <row r="18" spans="1:4" s="11" customFormat="1" ht="20" customHeight="1">
      <c r="A18" s="36" t="s">
        <v>19</v>
      </c>
      <c r="B18" s="43">
        <v>1</v>
      </c>
      <c r="C18" s="38">
        <v>2000</v>
      </c>
      <c r="D18" s="45">
        <f>C18*B18</f>
        <v>2000</v>
      </c>
    </row>
    <row r="19" spans="1:4" s="11" customFormat="1" ht="20" customHeight="1">
      <c r="A19" s="40" t="s">
        <v>39</v>
      </c>
      <c r="B19" s="44">
        <v>1</v>
      </c>
      <c r="C19" s="42">
        <v>161.69</v>
      </c>
      <c r="D19" s="45">
        <f>C19*B19</f>
        <v>161.69</v>
      </c>
    </row>
    <row r="20" spans="1:4" s="11" customFormat="1" ht="20" customHeight="1">
      <c r="A20" s="40" t="s">
        <v>49</v>
      </c>
      <c r="B20" s="44">
        <v>1</v>
      </c>
      <c r="C20" s="42">
        <v>191</v>
      </c>
      <c r="D20" s="45">
        <f t="shared" ref="D20:D21" si="0">C20*B20</f>
        <v>191</v>
      </c>
    </row>
    <row r="21" spans="1:4" s="11" customFormat="1" ht="20" customHeight="1">
      <c r="A21" s="40"/>
      <c r="B21" s="44"/>
      <c r="C21" s="42"/>
      <c r="D21" s="45">
        <f t="shared" si="0"/>
        <v>0</v>
      </c>
    </row>
    <row r="22" spans="1:4" s="11" customFormat="1" ht="20" customHeight="1">
      <c r="A22" s="56" t="s">
        <v>44</v>
      </c>
      <c r="B22" s="44"/>
      <c r="C22" s="42"/>
      <c r="D22" s="45">
        <f t="shared" ref="D22:D32" si="1">C22*B22</f>
        <v>0</v>
      </c>
    </row>
    <row r="23" spans="1:4" s="11" customFormat="1" ht="20" customHeight="1">
      <c r="A23" s="40" t="s">
        <v>45</v>
      </c>
      <c r="B23" s="44">
        <v>24</v>
      </c>
      <c r="C23" s="42"/>
      <c r="D23" s="45">
        <f t="shared" si="1"/>
        <v>0</v>
      </c>
    </row>
    <row r="24" spans="1:4" s="11" customFormat="1" ht="20" customHeight="1">
      <c r="A24" s="40"/>
      <c r="B24" s="44"/>
      <c r="C24" s="42"/>
      <c r="D24" s="45">
        <f t="shared" si="1"/>
        <v>0</v>
      </c>
    </row>
    <row r="25" spans="1:4" s="11" customFormat="1" ht="20" customHeight="1">
      <c r="A25" s="56" t="s">
        <v>18</v>
      </c>
      <c r="B25" s="44"/>
      <c r="C25" s="42"/>
      <c r="D25" s="45">
        <f t="shared" si="1"/>
        <v>0</v>
      </c>
    </row>
    <row r="26" spans="1:4" s="11" customFormat="1" ht="20" customHeight="1">
      <c r="A26" s="40" t="s">
        <v>47</v>
      </c>
      <c r="B26" s="44">
        <v>4</v>
      </c>
      <c r="C26" s="42">
        <v>155</v>
      </c>
      <c r="D26" s="45">
        <f t="shared" si="1"/>
        <v>620</v>
      </c>
    </row>
    <row r="27" spans="1:4" s="11" customFormat="1" ht="20" customHeight="1">
      <c r="A27" s="40"/>
      <c r="B27" s="44"/>
      <c r="C27" s="42"/>
      <c r="D27" s="45">
        <f t="shared" si="1"/>
        <v>0</v>
      </c>
    </row>
    <row r="28" spans="1:4" s="11" customFormat="1" ht="20" customHeight="1">
      <c r="A28" s="56" t="s">
        <v>22</v>
      </c>
      <c r="B28" s="44"/>
      <c r="C28" s="42"/>
      <c r="D28" s="45">
        <f t="shared" si="1"/>
        <v>0</v>
      </c>
    </row>
    <row r="29" spans="1:4" s="11" customFormat="1" ht="20" customHeight="1">
      <c r="A29" s="40" t="s">
        <v>50</v>
      </c>
      <c r="B29" s="44">
        <v>109</v>
      </c>
      <c r="C29" s="42"/>
      <c r="D29" s="45">
        <f t="shared" si="1"/>
        <v>0</v>
      </c>
    </row>
    <row r="30" spans="1:4" s="11" customFormat="1" ht="20" customHeight="1">
      <c r="A30" s="40"/>
      <c r="B30" s="44"/>
      <c r="C30" s="42"/>
      <c r="D30" s="45">
        <f t="shared" si="1"/>
        <v>0</v>
      </c>
    </row>
    <row r="31" spans="1:4" s="11" customFormat="1" ht="20" customHeight="1">
      <c r="A31" s="40"/>
      <c r="B31" s="14"/>
      <c r="C31" s="42"/>
      <c r="D31" s="45">
        <f t="shared" si="1"/>
        <v>0</v>
      </c>
    </row>
    <row r="32" spans="1:4" s="11" customFormat="1" ht="20" customHeight="1">
      <c r="A32" s="12" t="s">
        <v>9</v>
      </c>
      <c r="B32" s="14"/>
      <c r="C32" s="15"/>
      <c r="D32" s="45">
        <f t="shared" si="1"/>
        <v>0</v>
      </c>
    </row>
    <row r="33" spans="1:4" s="11" customFormat="1" ht="20" customHeight="1">
      <c r="A33" s="16"/>
      <c r="B33" s="17"/>
      <c r="C33" s="39" t="s">
        <v>20</v>
      </c>
      <c r="D33" s="27">
        <f>SUM(D17:D32)</f>
        <v>5972.69</v>
      </c>
    </row>
    <row r="34" spans="1:4" s="11" customFormat="1" ht="20" customHeight="1">
      <c r="A34" s="16"/>
      <c r="B34" s="17"/>
      <c r="C34" s="18" t="s">
        <v>5</v>
      </c>
      <c r="D34" s="19">
        <v>0</v>
      </c>
    </row>
    <row r="35" spans="1:4" s="11" customFormat="1" ht="20" customHeight="1">
      <c r="A35" s="16"/>
      <c r="B35" s="17"/>
      <c r="C35" s="18" t="s">
        <v>6</v>
      </c>
      <c r="D35" s="20">
        <f>D33*D34</f>
        <v>0</v>
      </c>
    </row>
    <row r="36" spans="1:4" s="11" customFormat="1" ht="20" customHeight="1">
      <c r="A36" s="16"/>
      <c r="B36" s="17"/>
      <c r="C36" s="18" t="s">
        <v>7</v>
      </c>
      <c r="D36" s="20"/>
    </row>
    <row r="37" spans="1:4" s="11" customFormat="1" ht="20" customHeight="1" thickBot="1">
      <c r="A37" s="16"/>
      <c r="B37" s="17"/>
      <c r="C37" s="18"/>
      <c r="D37" s="21"/>
    </row>
    <row r="38" spans="1:4" s="11" customFormat="1" ht="20" customHeight="1" thickTop="1">
      <c r="A38" s="22"/>
      <c r="B38" s="22"/>
      <c r="C38" s="23" t="s">
        <v>8</v>
      </c>
      <c r="D38" s="24">
        <f>(SUM(D33,D35,D36))-D37</f>
        <v>5972.69</v>
      </c>
    </row>
    <row r="40" spans="1:4">
      <c r="A40" s="25"/>
      <c r="B40" s="25"/>
      <c r="C40" s="25"/>
      <c r="D40" s="25"/>
    </row>
    <row r="41" spans="1:4">
      <c r="A41" s="25"/>
      <c r="B41" s="25"/>
      <c r="C41" s="25"/>
      <c r="D41" s="25"/>
    </row>
    <row r="42" spans="1:4">
      <c r="A42" s="25"/>
      <c r="B42" s="25"/>
      <c r="C42" s="25"/>
      <c r="D42" s="25"/>
    </row>
    <row r="43" spans="1:4" s="26" customFormat="1">
      <c r="A43" s="91"/>
      <c r="B43" s="91"/>
      <c r="C43" s="91"/>
      <c r="D43" s="91"/>
    </row>
  </sheetData>
  <sheetProtection formatCells="0" formatColumns="0" formatRows="0" insertHyperlinks="0" selectLockedCells="1" sort="0" autoFilter="0"/>
  <mergeCells count="2">
    <mergeCell ref="A1:D1"/>
    <mergeCell ref="A43:D43"/>
  </mergeCells>
  <printOptions horizontalCentered="1"/>
  <pageMargins left="0.5" right="0.5" top="0.5" bottom="0.5" header="0.5" footer="0.5"/>
  <pageSetup scale="93" orientation="portrait" horizontalDpi="4294967292" verticalDpi="4294967292"/>
  <headerFooter alignWithMargins="0"/>
  <tableParts count="1">
    <tablePart r:id="rId1"/>
  </tableParts>
  <extLst>
    <ext xmlns:mx="http://schemas.microsoft.com/office/mac/excel/2008/main" uri="{64002731-A6B0-56B0-2670-7721B7C09600}">
      <mx:PLV Mode="0" OnePage="0" WScale="86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D37"/>
  <sheetViews>
    <sheetView showGridLines="0" zoomScale="125" zoomScaleNormal="125" zoomScalePageLayoutView="125" workbookViewId="0">
      <selection activeCell="A23" sqref="A23"/>
    </sheetView>
  </sheetViews>
  <sheetFormatPr baseColWidth="10" defaultColWidth="8.83203125" defaultRowHeight="15" x14ac:dyDescent="0"/>
  <cols>
    <col min="1" max="1" width="46.1640625" style="2" customWidth="1"/>
    <col min="2" max="2" width="15.5" style="2" customWidth="1"/>
    <col min="3" max="3" width="16.1640625" style="2" customWidth="1"/>
    <col min="4" max="4" width="19.83203125" style="2" customWidth="1"/>
    <col min="5" max="16384" width="8.83203125" style="2"/>
  </cols>
  <sheetData>
    <row r="1" spans="1:4" ht="42.75" customHeight="1" thickBot="1">
      <c r="A1" s="90" t="s">
        <v>42</v>
      </c>
      <c r="B1" s="90"/>
      <c r="C1" s="90"/>
      <c r="D1" s="90"/>
    </row>
    <row r="2" spans="1:4" ht="16" thickTop="1">
      <c r="A2" s="31"/>
      <c r="B2" s="1"/>
    </row>
    <row r="3" spans="1:4">
      <c r="A3" s="32" t="s">
        <v>10</v>
      </c>
      <c r="B3" s="4"/>
      <c r="C3" s="34" t="s">
        <v>16</v>
      </c>
      <c r="D3" s="30" t="s">
        <v>41</v>
      </c>
    </row>
    <row r="4" spans="1:4">
      <c r="A4" s="3"/>
      <c r="B4" s="4"/>
      <c r="C4" s="3"/>
      <c r="D4" s="3"/>
    </row>
    <row r="5" spans="1:4">
      <c r="A5" s="32" t="s">
        <v>11</v>
      </c>
      <c r="B5" s="4"/>
      <c r="C5" s="5" t="s">
        <v>0</v>
      </c>
      <c r="D5" s="35" t="s">
        <v>43</v>
      </c>
    </row>
    <row r="6" spans="1:4">
      <c r="A6" s="32" t="s">
        <v>12</v>
      </c>
      <c r="B6" s="4"/>
    </row>
    <row r="7" spans="1:4">
      <c r="A7" s="32" t="s">
        <v>13</v>
      </c>
      <c r="B7" s="4"/>
      <c r="C7" s="5"/>
      <c r="D7" s="6"/>
    </row>
    <row r="8" spans="1:4">
      <c r="A8" s="32" t="s">
        <v>14</v>
      </c>
      <c r="B8" s="4"/>
      <c r="C8" s="5"/>
      <c r="D8" s="6"/>
    </row>
    <row r="9" spans="1:4">
      <c r="A9" s="32" t="s">
        <v>17</v>
      </c>
      <c r="B9" s="4"/>
      <c r="C9" s="5"/>
      <c r="D9" s="6"/>
    </row>
    <row r="10" spans="1:4">
      <c r="A10" s="32" t="s">
        <v>15</v>
      </c>
      <c r="B10" s="4"/>
      <c r="C10" s="5"/>
      <c r="D10" s="6"/>
    </row>
    <row r="11" spans="1:4" ht="16" thickBot="1">
      <c r="A11" s="33"/>
      <c r="B11" s="7"/>
      <c r="C11" s="8"/>
      <c r="D11" s="9"/>
    </row>
    <row r="12" spans="1:4" ht="16" thickTop="1"/>
    <row r="13" spans="1:4">
      <c r="A13" s="10" t="s">
        <v>9</v>
      </c>
    </row>
    <row r="14" spans="1:4" ht="17.25" customHeight="1"/>
    <row r="15" spans="1:4" s="11" customFormat="1" ht="20" customHeight="1">
      <c r="A15" s="28" t="s">
        <v>1</v>
      </c>
      <c r="B15" s="29" t="s">
        <v>2</v>
      </c>
      <c r="C15" s="29" t="s">
        <v>3</v>
      </c>
      <c r="D15" s="29" t="s">
        <v>4</v>
      </c>
    </row>
    <row r="16" spans="1:4" s="11" customFormat="1" ht="20" customHeight="1">
      <c r="A16" s="58" t="s">
        <v>57</v>
      </c>
      <c r="B16" s="44">
        <v>1</v>
      </c>
      <c r="C16" s="42">
        <v>11.1</v>
      </c>
      <c r="D16" s="45">
        <f>C16*B16</f>
        <v>11.1</v>
      </c>
    </row>
    <row r="17" spans="1:4" s="11" customFormat="1" ht="20" customHeight="1">
      <c r="A17" s="58" t="s">
        <v>56</v>
      </c>
      <c r="B17" s="44">
        <v>2</v>
      </c>
      <c r="C17" s="42">
        <v>10</v>
      </c>
      <c r="D17" s="45">
        <f>C17*B17</f>
        <v>20</v>
      </c>
    </row>
    <row r="18" spans="1:4" s="11" customFormat="1" ht="20" customHeight="1">
      <c r="A18" s="58" t="s">
        <v>46</v>
      </c>
      <c r="B18" s="44">
        <v>1</v>
      </c>
      <c r="C18" s="42">
        <v>48.19</v>
      </c>
      <c r="D18" s="45">
        <f>C18*B18</f>
        <v>48.19</v>
      </c>
    </row>
    <row r="19" spans="1:4" s="11" customFormat="1" ht="20" customHeight="1">
      <c r="A19" s="40" t="s">
        <v>69</v>
      </c>
      <c r="B19" s="44">
        <v>2</v>
      </c>
      <c r="C19" s="42">
        <f>43.4/2</f>
        <v>21.7</v>
      </c>
      <c r="D19" s="45">
        <f>C19*B19</f>
        <v>43.4</v>
      </c>
    </row>
    <row r="20" spans="1:4" s="11" customFormat="1" ht="20" customHeight="1">
      <c r="A20" s="58" t="s">
        <v>23</v>
      </c>
      <c r="B20" s="43">
        <v>4</v>
      </c>
      <c r="C20" s="38">
        <v>3.38</v>
      </c>
      <c r="D20" s="45">
        <f>C20*B20</f>
        <v>13.52</v>
      </c>
    </row>
    <row r="21" spans="1:4" s="11" customFormat="1" ht="20" customHeight="1">
      <c r="A21" s="58" t="s">
        <v>68</v>
      </c>
      <c r="B21" s="44">
        <v>1</v>
      </c>
      <c r="C21" s="42">
        <v>7</v>
      </c>
      <c r="D21" s="45">
        <f t="shared" ref="D21:D25" si="0">C21*B21</f>
        <v>7</v>
      </c>
    </row>
    <row r="22" spans="1:4" s="11" customFormat="1" ht="20" customHeight="1">
      <c r="A22" s="40" t="s">
        <v>82</v>
      </c>
      <c r="B22" s="44">
        <v>3</v>
      </c>
      <c r="C22" s="42">
        <v>6</v>
      </c>
      <c r="D22" s="45">
        <f t="shared" si="0"/>
        <v>18</v>
      </c>
    </row>
    <row r="23" spans="1:4" s="11" customFormat="1" ht="20" customHeight="1">
      <c r="A23" s="40" t="s">
        <v>83</v>
      </c>
      <c r="B23" s="44">
        <v>1</v>
      </c>
      <c r="C23" s="42">
        <v>16</v>
      </c>
      <c r="D23" s="45">
        <f t="shared" si="0"/>
        <v>16</v>
      </c>
    </row>
    <row r="24" spans="1:4" s="11" customFormat="1" ht="20" customHeight="1">
      <c r="A24" s="36"/>
      <c r="B24" s="43"/>
      <c r="C24" s="38"/>
      <c r="D24" s="45">
        <f t="shared" si="0"/>
        <v>0</v>
      </c>
    </row>
    <row r="25" spans="1:4" s="11" customFormat="1" ht="20" customHeight="1">
      <c r="A25" s="40"/>
      <c r="B25" s="44"/>
      <c r="C25" s="42"/>
      <c r="D25" s="45">
        <f t="shared" si="0"/>
        <v>0</v>
      </c>
    </row>
    <row r="26" spans="1:4" s="11" customFormat="1" ht="20" customHeight="1">
      <c r="A26" s="36"/>
      <c r="B26" s="43"/>
      <c r="C26" s="38"/>
      <c r="D26" s="45">
        <f>C26*B26</f>
        <v>0</v>
      </c>
    </row>
    <row r="27" spans="1:4" s="11" customFormat="1" ht="20" customHeight="1">
      <c r="A27" s="16"/>
      <c r="B27" s="17"/>
      <c r="C27" s="39" t="s">
        <v>20</v>
      </c>
      <c r="D27" s="27">
        <f>SUM(D16:D26)</f>
        <v>177.21</v>
      </c>
    </row>
    <row r="28" spans="1:4" s="11" customFormat="1" ht="20" customHeight="1">
      <c r="A28" s="16"/>
      <c r="B28" s="17"/>
      <c r="C28" s="18" t="s">
        <v>5</v>
      </c>
      <c r="D28" s="19">
        <v>0</v>
      </c>
    </row>
    <row r="29" spans="1:4" s="11" customFormat="1" ht="20" customHeight="1">
      <c r="A29" s="16"/>
      <c r="B29" s="17"/>
      <c r="C29" s="18" t="s">
        <v>6</v>
      </c>
      <c r="D29" s="20">
        <f>D27*D28</f>
        <v>0</v>
      </c>
    </row>
    <row r="30" spans="1:4" s="11" customFormat="1" ht="20" customHeight="1">
      <c r="A30" s="16"/>
      <c r="B30" s="17"/>
      <c r="C30" s="18" t="s">
        <v>7</v>
      </c>
      <c r="D30" s="20"/>
    </row>
    <row r="31" spans="1:4" s="11" customFormat="1" ht="20" customHeight="1" thickBot="1">
      <c r="A31" s="16"/>
      <c r="B31" s="17"/>
      <c r="C31" s="18"/>
      <c r="D31" s="21"/>
    </row>
    <row r="32" spans="1:4" s="11" customFormat="1" ht="20" customHeight="1" thickTop="1">
      <c r="A32" s="22"/>
      <c r="B32" s="22"/>
      <c r="C32" s="23" t="s">
        <v>8</v>
      </c>
      <c r="D32" s="24">
        <f>(SUM(D27,D29,D30))-D31</f>
        <v>177.21</v>
      </c>
    </row>
    <row r="34" spans="1:4">
      <c r="A34" s="25"/>
      <c r="B34" s="25"/>
      <c r="C34" s="25"/>
      <c r="D34" s="25"/>
    </row>
    <row r="35" spans="1:4">
      <c r="A35" s="25"/>
      <c r="B35" s="25"/>
      <c r="C35" s="25"/>
      <c r="D35" s="25"/>
    </row>
    <row r="36" spans="1:4">
      <c r="A36" s="25"/>
      <c r="B36" s="25"/>
      <c r="C36" s="25"/>
      <c r="D36" s="25"/>
    </row>
    <row r="37" spans="1:4" s="26" customFormat="1">
      <c r="A37" s="91"/>
      <c r="B37" s="91"/>
      <c r="C37" s="91"/>
      <c r="D37" s="91"/>
    </row>
  </sheetData>
  <sheetProtection formatCells="0" formatColumns="0" formatRows="0" insertHyperlinks="0" selectLockedCells="1" sort="0" autoFilter="0"/>
  <mergeCells count="2">
    <mergeCell ref="A1:D1"/>
    <mergeCell ref="A37:D37"/>
  </mergeCells>
  <phoneticPr fontId="6" type="noConversion"/>
  <printOptions horizontalCentered="1"/>
  <pageMargins left="0.5" right="0.5" top="0.5" bottom="0.5" header="0.5" footer="0.5"/>
  <pageSetup scale="91" orientation="portrait" horizontalDpi="4294967292" verticalDpi="4294967292"/>
  <headerFooter alignWithMargins="0"/>
  <tableParts count="1">
    <tablePart r:id="rId1"/>
  </tableParts>
  <extLst>
    <ext xmlns:mx="http://schemas.microsoft.com/office/mac/excel/2008/main" uri="{64002731-A6B0-56B0-2670-7721B7C09600}">
      <mx:PLV Mode="0" OnePage="0" WScale="86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G36"/>
  <sheetViews>
    <sheetView showGridLines="0" zoomScale="125" zoomScaleNormal="125" zoomScalePageLayoutView="125" workbookViewId="0">
      <selection activeCell="A2" sqref="A2"/>
    </sheetView>
  </sheetViews>
  <sheetFormatPr baseColWidth="10" defaultColWidth="8.83203125" defaultRowHeight="15" x14ac:dyDescent="0"/>
  <cols>
    <col min="1" max="1" width="40.6640625" style="2" customWidth="1"/>
    <col min="2" max="2" width="9.33203125" style="2" customWidth="1"/>
    <col min="3" max="3" width="15.33203125" style="2" customWidth="1"/>
    <col min="4" max="4" width="16" style="2" customWidth="1"/>
    <col min="5" max="5" width="24.5" style="2" customWidth="1"/>
    <col min="6" max="6" width="8.83203125" style="2"/>
    <col min="7" max="7" width="10.5" style="2" bestFit="1" customWidth="1"/>
    <col min="8" max="16384" width="8.83203125" style="2"/>
  </cols>
  <sheetData>
    <row r="1" spans="1:5" ht="42.75" customHeight="1" thickBot="1">
      <c r="A1" s="90" t="s">
        <v>64</v>
      </c>
      <c r="B1" s="90"/>
      <c r="C1" s="90"/>
      <c r="D1" s="90"/>
      <c r="E1" s="90"/>
    </row>
    <row r="2" spans="1:5" ht="16" thickTop="1">
      <c r="A2" s="31"/>
      <c r="B2" s="1"/>
      <c r="C2" s="1"/>
    </row>
    <row r="3" spans="1:5">
      <c r="A3" s="32" t="s">
        <v>10</v>
      </c>
      <c r="B3" s="4"/>
      <c r="C3" s="4"/>
      <c r="D3" s="59" t="s">
        <v>16</v>
      </c>
      <c r="E3" s="60" t="s">
        <v>51</v>
      </c>
    </row>
    <row r="4" spans="1:5">
      <c r="A4" s="3"/>
      <c r="B4" s="4"/>
      <c r="C4" s="4"/>
      <c r="D4" s="61"/>
      <c r="E4" s="61"/>
    </row>
    <row r="5" spans="1:5">
      <c r="A5" s="32" t="s">
        <v>11</v>
      </c>
      <c r="B5" s="4"/>
      <c r="C5" s="4"/>
      <c r="D5" s="59" t="s">
        <v>0</v>
      </c>
      <c r="E5" s="62" t="s">
        <v>35</v>
      </c>
    </row>
    <row r="6" spans="1:5">
      <c r="A6" s="32" t="s">
        <v>12</v>
      </c>
      <c r="B6" s="4"/>
      <c r="C6" s="4"/>
      <c r="D6" s="61"/>
      <c r="E6" s="61"/>
    </row>
    <row r="7" spans="1:5">
      <c r="A7" s="32" t="s">
        <v>13</v>
      </c>
      <c r="B7" s="4"/>
      <c r="C7" s="4"/>
      <c r="D7" s="59"/>
      <c r="E7" s="62"/>
    </row>
    <row r="8" spans="1:5">
      <c r="A8" s="32" t="s">
        <v>14</v>
      </c>
      <c r="B8" s="4"/>
      <c r="C8" s="4"/>
      <c r="D8" s="5"/>
      <c r="E8" s="6"/>
    </row>
    <row r="9" spans="1:5">
      <c r="A9" s="32" t="s">
        <v>17</v>
      </c>
      <c r="B9" s="4"/>
      <c r="C9" s="4"/>
      <c r="D9" s="5"/>
      <c r="E9" s="6"/>
    </row>
    <row r="10" spans="1:5">
      <c r="A10" s="32" t="s">
        <v>15</v>
      </c>
      <c r="B10" s="4"/>
      <c r="C10" s="4"/>
      <c r="D10" s="5"/>
      <c r="E10" s="6"/>
    </row>
    <row r="11" spans="1:5" ht="16" thickBot="1">
      <c r="A11" s="33"/>
      <c r="B11" s="7"/>
      <c r="C11" s="7"/>
      <c r="D11" s="8"/>
      <c r="E11" s="9"/>
    </row>
    <row r="12" spans="1:5" ht="16" thickTop="1">
      <c r="E12" s="53"/>
    </row>
    <row r="13" spans="1:5">
      <c r="A13" s="10" t="s">
        <v>9</v>
      </c>
      <c r="E13" s="53"/>
    </row>
    <row r="14" spans="1:5" ht="17.25" customHeight="1"/>
    <row r="15" spans="1:5" s="11" customFormat="1" ht="20" customHeight="1">
      <c r="A15" s="28" t="s">
        <v>1</v>
      </c>
      <c r="B15" s="29" t="s">
        <v>2</v>
      </c>
      <c r="C15" s="29" t="s">
        <v>34</v>
      </c>
      <c r="D15" s="29" t="s">
        <v>3</v>
      </c>
      <c r="E15" s="29" t="s">
        <v>4</v>
      </c>
    </row>
    <row r="16" spans="1:5" s="11" customFormat="1" ht="20" customHeight="1">
      <c r="A16" s="37" t="s">
        <v>22</v>
      </c>
      <c r="B16" s="44"/>
      <c r="C16" s="44"/>
      <c r="D16" s="42"/>
      <c r="E16" s="13">
        <f t="shared" ref="E16:E25" si="0">D16*B16</f>
        <v>0</v>
      </c>
    </row>
    <row r="17" spans="1:7" s="11" customFormat="1" ht="20" customHeight="1">
      <c r="A17" s="36" t="s">
        <v>66</v>
      </c>
      <c r="B17" s="51">
        <v>30</v>
      </c>
      <c r="C17" s="44">
        <v>1</v>
      </c>
      <c r="D17" s="42">
        <v>46.78</v>
      </c>
      <c r="E17" s="13">
        <f t="shared" si="0"/>
        <v>1403.4</v>
      </c>
    </row>
    <row r="18" spans="1:7" s="11" customFormat="1" ht="20" customHeight="1">
      <c r="A18" s="36" t="s">
        <v>65</v>
      </c>
      <c r="B18" s="43">
        <v>6</v>
      </c>
      <c r="C18" s="52">
        <v>1</v>
      </c>
      <c r="D18" s="42">
        <v>191.85</v>
      </c>
      <c r="E18" s="13">
        <f t="shared" si="0"/>
        <v>1151.0999999999999</v>
      </c>
    </row>
    <row r="19" spans="1:7" s="11" customFormat="1" ht="20" customHeight="1">
      <c r="A19" s="36" t="s">
        <v>67</v>
      </c>
      <c r="B19" s="43">
        <v>1</v>
      </c>
      <c r="C19" s="43"/>
      <c r="D19" s="42">
        <v>79.290000000000006</v>
      </c>
      <c r="E19" s="13">
        <f t="shared" si="0"/>
        <v>79.290000000000006</v>
      </c>
    </row>
    <row r="20" spans="1:7" s="11" customFormat="1" ht="20" customHeight="1">
      <c r="A20" s="36"/>
      <c r="B20" s="43"/>
      <c r="C20" s="43"/>
      <c r="D20" s="42">
        <f>46.33*Table18[[#This Row],[ Length (m)]]</f>
        <v>0</v>
      </c>
      <c r="E20" s="13">
        <f t="shared" si="0"/>
        <v>0</v>
      </c>
    </row>
    <row r="21" spans="1:7" s="11" customFormat="1" ht="20" customHeight="1">
      <c r="A21" s="36"/>
      <c r="B21" s="43"/>
      <c r="C21" s="43"/>
      <c r="D21" s="42">
        <f>46.33*Table18[[#This Row],[ Length (m)]]</f>
        <v>0</v>
      </c>
      <c r="E21" s="13">
        <f t="shared" si="0"/>
        <v>0</v>
      </c>
    </row>
    <row r="22" spans="1:7" s="11" customFormat="1" ht="20" customHeight="1">
      <c r="A22" s="40"/>
      <c r="B22" s="44"/>
      <c r="C22" s="43"/>
      <c r="D22" s="42">
        <f>46.33*Table18[[#This Row],[ Length (m)]]</f>
        <v>0</v>
      </c>
      <c r="E22" s="13">
        <f t="shared" si="0"/>
        <v>0</v>
      </c>
      <c r="G22" s="53"/>
    </row>
    <row r="23" spans="1:7" s="11" customFormat="1" ht="20" customHeight="1">
      <c r="A23" s="36"/>
      <c r="B23" s="43"/>
      <c r="C23" s="43"/>
      <c r="D23" s="42">
        <f>46.33*Table18[[#This Row],[ Length (m)]]</f>
        <v>0</v>
      </c>
      <c r="E23" s="13">
        <f t="shared" si="0"/>
        <v>0</v>
      </c>
      <c r="G23" s="54"/>
    </row>
    <row r="24" spans="1:7" s="11" customFormat="1" ht="20" customHeight="1">
      <c r="A24" s="40"/>
      <c r="B24" s="43"/>
      <c r="C24" s="43"/>
      <c r="D24" s="38"/>
      <c r="E24" s="13">
        <f t="shared" si="0"/>
        <v>0</v>
      </c>
    </row>
    <row r="25" spans="1:7" s="11" customFormat="1" ht="20" customHeight="1">
      <c r="A25" s="40"/>
      <c r="B25" s="44"/>
      <c r="C25" s="44"/>
      <c r="D25" s="42"/>
      <c r="E25" s="13">
        <f t="shared" si="0"/>
        <v>0</v>
      </c>
    </row>
    <row r="26" spans="1:7" s="11" customFormat="1" ht="20" customHeight="1">
      <c r="A26" s="16"/>
      <c r="B26" s="17"/>
      <c r="C26" s="17"/>
      <c r="D26" s="39" t="s">
        <v>20</v>
      </c>
      <c r="E26" s="27">
        <f>SUM(E16:E24)</f>
        <v>2633.79</v>
      </c>
    </row>
    <row r="27" spans="1:7" s="11" customFormat="1" ht="20" customHeight="1">
      <c r="A27" s="16"/>
      <c r="B27" s="17"/>
      <c r="C27" s="17"/>
      <c r="D27" s="18" t="s">
        <v>5</v>
      </c>
      <c r="E27" s="19">
        <v>0.2</v>
      </c>
    </row>
    <row r="28" spans="1:7" s="11" customFormat="1" ht="20" customHeight="1">
      <c r="A28" s="16"/>
      <c r="B28" s="17"/>
      <c r="C28" s="17"/>
      <c r="D28" s="18" t="s">
        <v>6</v>
      </c>
      <c r="E28" s="20">
        <f>E26*E27</f>
        <v>526.75800000000004</v>
      </c>
    </row>
    <row r="29" spans="1:7" s="11" customFormat="1" ht="20" customHeight="1">
      <c r="A29" s="16"/>
      <c r="B29" s="17"/>
      <c r="C29" s="17"/>
      <c r="D29" s="18" t="s">
        <v>7</v>
      </c>
      <c r="E29" s="20"/>
    </row>
    <row r="30" spans="1:7" s="11" customFormat="1" ht="20" customHeight="1" thickBot="1">
      <c r="A30" s="16"/>
      <c r="B30" s="17"/>
      <c r="C30" s="17"/>
      <c r="D30" s="18"/>
      <c r="E30" s="21"/>
    </row>
    <row r="31" spans="1:7" s="11" customFormat="1" ht="20" customHeight="1" thickTop="1">
      <c r="A31" s="22"/>
      <c r="B31" s="22"/>
      <c r="C31" s="22"/>
      <c r="D31" s="23" t="s">
        <v>8</v>
      </c>
      <c r="E31" s="24">
        <f>(SUM(E26,E28,E29))-E30</f>
        <v>3160.5479999999998</v>
      </c>
    </row>
    <row r="33" spans="1:5">
      <c r="A33" s="25"/>
      <c r="B33" s="25"/>
      <c r="C33" s="25"/>
      <c r="D33" s="25"/>
      <c r="E33" s="25"/>
    </row>
    <row r="34" spans="1:5">
      <c r="A34" s="25"/>
      <c r="B34" s="25"/>
      <c r="C34" s="25"/>
      <c r="D34" s="25"/>
      <c r="E34" s="25"/>
    </row>
    <row r="35" spans="1:5">
      <c r="A35" s="25"/>
      <c r="B35" s="25"/>
      <c r="C35" s="25"/>
      <c r="D35" s="25"/>
      <c r="E35" s="25"/>
    </row>
    <row r="36" spans="1:5" s="26" customFormat="1">
      <c r="A36" s="49" t="s">
        <v>32</v>
      </c>
      <c r="B36" s="46">
        <v>4</v>
      </c>
      <c r="C36" s="46">
        <v>12</v>
      </c>
      <c r="D36" s="47">
        <v>676</v>
      </c>
      <c r="E36" s="48">
        <f t="shared" ref="E36" si="1">D36*B36</f>
        <v>2704</v>
      </c>
    </row>
  </sheetData>
  <sheetProtection formatCells="0" formatColumns="0" formatRows="0" insertHyperlinks="0" selectLockedCells="1" sort="0" autoFilter="0"/>
  <mergeCells count="1">
    <mergeCell ref="A1:E1"/>
  </mergeCells>
  <printOptions horizontalCentered="1"/>
  <pageMargins left="0.5" right="0.5" top="0.5" bottom="0.5" header="0.5" footer="0.5"/>
  <pageSetup scale="84" orientation="portrait" horizontalDpi="4294967292" verticalDpi="4294967292"/>
  <headerFooter alignWithMargins="0"/>
  <tableParts count="1">
    <tablePart r:id="rId1"/>
  </tableParts>
  <extLst>
    <ext xmlns:mx="http://schemas.microsoft.com/office/mac/excel/2008/main" uri="{64002731-A6B0-56B0-2670-7721B7C09600}">
      <mx:PLV Mode="0" OnePage="0" WScale="86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E37"/>
  <sheetViews>
    <sheetView showGridLines="0" topLeftCell="A2" zoomScale="125" zoomScaleNormal="125" zoomScalePageLayoutView="125" workbookViewId="0">
      <selection activeCell="B23" sqref="B23"/>
    </sheetView>
  </sheetViews>
  <sheetFormatPr baseColWidth="10" defaultColWidth="8.83203125" defaultRowHeight="15" x14ac:dyDescent="0"/>
  <cols>
    <col min="1" max="1" width="56.83203125" style="2" customWidth="1"/>
    <col min="2" max="2" width="15.6640625" style="2" customWidth="1"/>
    <col min="3" max="3" width="17.83203125" style="2" customWidth="1"/>
    <col min="4" max="4" width="25.33203125" style="2" customWidth="1"/>
    <col min="5" max="16384" width="8.83203125" style="2"/>
  </cols>
  <sheetData>
    <row r="1" spans="1:4" ht="42.75" customHeight="1" thickBot="1">
      <c r="A1" s="90" t="s">
        <v>80</v>
      </c>
      <c r="B1" s="90"/>
      <c r="C1" s="90"/>
      <c r="D1" s="90"/>
    </row>
    <row r="2" spans="1:4" ht="16" thickTop="1">
      <c r="A2" s="31"/>
      <c r="B2" s="1"/>
    </row>
    <row r="3" spans="1:4">
      <c r="A3" s="32" t="s">
        <v>10</v>
      </c>
      <c r="B3" s="4"/>
      <c r="C3" s="34" t="s">
        <v>16</v>
      </c>
      <c r="D3" s="30" t="s">
        <v>51</v>
      </c>
    </row>
    <row r="4" spans="1:4">
      <c r="A4" s="3"/>
      <c r="B4" s="4"/>
      <c r="C4" s="3"/>
      <c r="D4" s="3"/>
    </row>
    <row r="5" spans="1:4">
      <c r="A5" s="32" t="s">
        <v>11</v>
      </c>
      <c r="B5" s="4"/>
      <c r="C5" s="5" t="s">
        <v>0</v>
      </c>
      <c r="D5" s="35" t="s">
        <v>35</v>
      </c>
    </row>
    <row r="6" spans="1:4">
      <c r="A6" s="32" t="s">
        <v>12</v>
      </c>
      <c r="B6" s="4"/>
    </row>
    <row r="7" spans="1:4">
      <c r="A7" s="32" t="s">
        <v>13</v>
      </c>
      <c r="B7" s="4"/>
      <c r="C7" s="5"/>
      <c r="D7" s="6"/>
    </row>
    <row r="8" spans="1:4">
      <c r="A8" s="32" t="s">
        <v>14</v>
      </c>
      <c r="B8" s="4"/>
      <c r="C8" s="5"/>
      <c r="D8" s="6"/>
    </row>
    <row r="9" spans="1:4">
      <c r="A9" s="32" t="s">
        <v>17</v>
      </c>
      <c r="B9" s="4"/>
      <c r="C9" s="5"/>
      <c r="D9" s="6"/>
    </row>
    <row r="10" spans="1:4">
      <c r="A10" s="32" t="s">
        <v>15</v>
      </c>
      <c r="B10" s="4"/>
      <c r="C10" s="5"/>
      <c r="D10" s="6"/>
    </row>
    <row r="11" spans="1:4" ht="16" thickBot="1">
      <c r="A11" s="33"/>
      <c r="B11" s="7"/>
      <c r="C11" s="8"/>
      <c r="D11" s="9"/>
    </row>
    <row r="12" spans="1:4" ht="16" thickTop="1"/>
    <row r="13" spans="1:4">
      <c r="A13" s="10" t="s">
        <v>9</v>
      </c>
    </row>
    <row r="14" spans="1:4" ht="17.25" customHeight="1"/>
    <row r="15" spans="1:4" s="11" customFormat="1" ht="20" customHeight="1">
      <c r="A15" s="28" t="s">
        <v>1</v>
      </c>
      <c r="B15" s="29" t="s">
        <v>2</v>
      </c>
      <c r="C15" s="29" t="s">
        <v>3</v>
      </c>
      <c r="D15" s="29" t="s">
        <v>4</v>
      </c>
    </row>
    <row r="16" spans="1:4" s="11" customFormat="1" ht="20" customHeight="1">
      <c r="A16" s="58" t="s">
        <v>71</v>
      </c>
      <c r="B16" s="43">
        <v>1</v>
      </c>
      <c r="C16" s="63">
        <v>0</v>
      </c>
      <c r="D16" s="45">
        <f t="shared" ref="D16:D22" si="0">C16*B16</f>
        <v>0</v>
      </c>
    </row>
    <row r="17" spans="1:5" s="11" customFormat="1" ht="20" customHeight="1">
      <c r="A17" s="40" t="s">
        <v>78</v>
      </c>
      <c r="B17" s="44">
        <v>100</v>
      </c>
      <c r="C17" s="42"/>
      <c r="D17" s="45">
        <f t="shared" si="0"/>
        <v>0</v>
      </c>
    </row>
    <row r="18" spans="1:5" s="11" customFormat="1" ht="20" customHeight="1">
      <c r="A18" s="40" t="s">
        <v>77</v>
      </c>
      <c r="B18" s="44">
        <v>16</v>
      </c>
      <c r="C18" s="42">
        <v>1.98</v>
      </c>
      <c r="D18" s="45">
        <f t="shared" si="0"/>
        <v>31.68</v>
      </c>
    </row>
    <row r="19" spans="1:5" s="11" customFormat="1" ht="20" customHeight="1">
      <c r="A19" s="40" t="s">
        <v>76</v>
      </c>
      <c r="B19" s="44">
        <v>4</v>
      </c>
      <c r="C19" s="42">
        <v>3.64</v>
      </c>
      <c r="D19" s="45">
        <f t="shared" si="0"/>
        <v>14.56</v>
      </c>
    </row>
    <row r="20" spans="1:5" s="11" customFormat="1" ht="20" customHeight="1">
      <c r="A20" s="40" t="s">
        <v>79</v>
      </c>
      <c r="B20" s="44">
        <v>0</v>
      </c>
      <c r="C20" s="42">
        <v>6.51</v>
      </c>
      <c r="D20" s="45">
        <f t="shared" si="0"/>
        <v>0</v>
      </c>
    </row>
    <row r="21" spans="1:5" s="11" customFormat="1" ht="20" customHeight="1">
      <c r="A21" s="40"/>
      <c r="B21" s="44"/>
      <c r="C21" s="42"/>
      <c r="D21" s="45">
        <f t="shared" si="0"/>
        <v>0</v>
      </c>
    </row>
    <row r="22" spans="1:5" s="11" customFormat="1" ht="20" customHeight="1">
      <c r="A22" s="40" t="s">
        <v>81</v>
      </c>
      <c r="B22" s="44"/>
      <c r="C22" s="42"/>
      <c r="D22" s="45">
        <f t="shared" si="0"/>
        <v>0</v>
      </c>
    </row>
    <row r="23" spans="1:5" s="11" customFormat="1" ht="20" customHeight="1">
      <c r="A23" s="36" t="s">
        <v>74</v>
      </c>
      <c r="B23" s="43">
        <v>2</v>
      </c>
      <c r="C23" s="38">
        <v>1.61</v>
      </c>
      <c r="D23" s="45">
        <f t="shared" ref="D23:D24" si="1">C23*B23</f>
        <v>3.22</v>
      </c>
    </row>
    <row r="24" spans="1:5" s="11" customFormat="1" ht="20" customHeight="1">
      <c r="A24" s="40" t="s">
        <v>61</v>
      </c>
      <c r="B24" s="44">
        <v>2</v>
      </c>
      <c r="C24" s="42">
        <v>2.0099999999999998</v>
      </c>
      <c r="D24" s="45">
        <f t="shared" si="1"/>
        <v>4.0199999999999996</v>
      </c>
    </row>
    <row r="25" spans="1:5" s="11" customFormat="1" ht="20" customHeight="1">
      <c r="A25" s="36" t="s">
        <v>73</v>
      </c>
      <c r="B25" s="43">
        <v>2</v>
      </c>
      <c r="C25" s="38">
        <v>4.58</v>
      </c>
      <c r="D25" s="45">
        <f>C25*B25</f>
        <v>9.16</v>
      </c>
    </row>
    <row r="26" spans="1:5" s="11" customFormat="1" ht="20" customHeight="1">
      <c r="A26" s="40"/>
      <c r="B26" s="44"/>
      <c r="C26" s="42"/>
      <c r="D26" s="45">
        <f>C26*B26</f>
        <v>0</v>
      </c>
    </row>
    <row r="27" spans="1:5" s="11" customFormat="1" ht="20" customHeight="1">
      <c r="A27" s="16"/>
      <c r="B27" s="17"/>
      <c r="C27" s="39" t="s">
        <v>20</v>
      </c>
      <c r="D27" s="27">
        <f>SUM(D16:D26)</f>
        <v>62.64</v>
      </c>
      <c r="E27" s="53"/>
    </row>
    <row r="28" spans="1:5" s="11" customFormat="1" ht="20" customHeight="1">
      <c r="A28" s="16"/>
      <c r="B28" s="17"/>
      <c r="C28" s="18" t="s">
        <v>5</v>
      </c>
      <c r="D28" s="19">
        <v>0</v>
      </c>
    </row>
    <row r="29" spans="1:5" s="11" customFormat="1" ht="20" customHeight="1">
      <c r="A29" s="16"/>
      <c r="B29" s="17"/>
      <c r="C29" s="18" t="s">
        <v>6</v>
      </c>
      <c r="D29" s="20">
        <f>D27*D28</f>
        <v>0</v>
      </c>
    </row>
    <row r="30" spans="1:5" s="11" customFormat="1" ht="20" customHeight="1">
      <c r="A30" s="16"/>
      <c r="B30" s="17"/>
      <c r="C30" s="18" t="s">
        <v>7</v>
      </c>
      <c r="D30" s="20"/>
    </row>
    <row r="31" spans="1:5" s="11" customFormat="1" ht="20" customHeight="1" thickBot="1">
      <c r="A31" s="16"/>
      <c r="B31" s="17"/>
      <c r="C31" s="18"/>
      <c r="D31" s="21"/>
    </row>
    <row r="32" spans="1:5" s="11" customFormat="1" ht="20" customHeight="1" thickTop="1">
      <c r="A32" s="22"/>
      <c r="B32" s="22"/>
      <c r="C32" s="23" t="s">
        <v>8</v>
      </c>
      <c r="D32" s="24">
        <f>(SUM(D27,D29,D30))-D31</f>
        <v>62.64</v>
      </c>
    </row>
    <row r="34" spans="1:4">
      <c r="A34" s="25"/>
      <c r="B34" s="25"/>
      <c r="C34" s="25"/>
      <c r="D34" s="25"/>
    </row>
    <row r="35" spans="1:4">
      <c r="A35" s="25"/>
      <c r="B35" s="25"/>
      <c r="C35" s="25"/>
      <c r="D35" s="25"/>
    </row>
    <row r="36" spans="1:4">
      <c r="A36" s="25"/>
      <c r="B36" s="25"/>
      <c r="C36" s="25"/>
      <c r="D36" s="25"/>
    </row>
    <row r="37" spans="1:4" s="26" customFormat="1">
      <c r="A37" s="91"/>
      <c r="B37" s="91"/>
      <c r="C37" s="91"/>
      <c r="D37" s="91"/>
    </row>
  </sheetData>
  <sheetProtection formatCells="0" formatColumns="0" formatRows="0" insertHyperlinks="0" selectLockedCells="1" sort="0" autoFilter="0"/>
  <mergeCells count="2">
    <mergeCell ref="A1:D1"/>
    <mergeCell ref="A37:D37"/>
  </mergeCells>
  <phoneticPr fontId="6" type="noConversion"/>
  <printOptions horizontalCentered="1"/>
  <pageMargins left="0.5" right="0.5" top="0.5" bottom="0.5" header="0.5" footer="0.5"/>
  <pageSetup scale="77" orientation="portrait" horizontalDpi="4294967292" verticalDpi="4294967292"/>
  <headerFooter alignWithMargins="0"/>
  <tableParts count="1">
    <tablePart r:id="rId1"/>
  </tableParts>
  <extLst>
    <ext xmlns:mx="http://schemas.microsoft.com/office/mac/excel/2008/main" uri="{64002731-A6B0-56B0-2670-7721B7C09600}">
      <mx:PLV Mode="0" OnePage="0" WScale="86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E37"/>
  <sheetViews>
    <sheetView showGridLines="0" zoomScale="125" zoomScaleNormal="125" zoomScalePageLayoutView="125" workbookViewId="0">
      <selection activeCell="A16" sqref="A16"/>
    </sheetView>
  </sheetViews>
  <sheetFormatPr baseColWidth="10" defaultColWidth="8.83203125" defaultRowHeight="15" x14ac:dyDescent="0"/>
  <cols>
    <col min="1" max="1" width="56.83203125" style="2" customWidth="1"/>
    <col min="2" max="2" width="15.6640625" style="2" customWidth="1"/>
    <col min="3" max="3" width="17.83203125" style="2" customWidth="1"/>
    <col min="4" max="4" width="25.33203125" style="2" customWidth="1"/>
    <col min="5" max="16384" width="8.83203125" style="2"/>
  </cols>
  <sheetData>
    <row r="1" spans="1:4" ht="42.75" customHeight="1" thickBot="1">
      <c r="A1" s="90" t="s">
        <v>28</v>
      </c>
      <c r="B1" s="90"/>
      <c r="C1" s="90"/>
      <c r="D1" s="90"/>
    </row>
    <row r="2" spans="1:4" ht="16" thickTop="1">
      <c r="A2" s="31"/>
      <c r="B2" s="1"/>
    </row>
    <row r="3" spans="1:4">
      <c r="A3" s="32" t="s">
        <v>10</v>
      </c>
      <c r="B3" s="4"/>
      <c r="C3" s="34" t="s">
        <v>16</v>
      </c>
      <c r="D3" s="30" t="s">
        <v>51</v>
      </c>
    </row>
    <row r="4" spans="1:4">
      <c r="A4" s="3"/>
      <c r="B4" s="4"/>
      <c r="C4" s="3"/>
      <c r="D4" s="3"/>
    </row>
    <row r="5" spans="1:4">
      <c r="A5" s="32" t="s">
        <v>11</v>
      </c>
      <c r="B5" s="4"/>
      <c r="C5" s="5" t="s">
        <v>0</v>
      </c>
      <c r="D5" s="35" t="s">
        <v>35</v>
      </c>
    </row>
    <row r="6" spans="1:4">
      <c r="A6" s="32" t="s">
        <v>12</v>
      </c>
      <c r="B6" s="4"/>
    </row>
    <row r="7" spans="1:4">
      <c r="A7" s="32" t="s">
        <v>13</v>
      </c>
      <c r="B7" s="4"/>
      <c r="C7" s="5"/>
      <c r="D7" s="6"/>
    </row>
    <row r="8" spans="1:4">
      <c r="A8" s="32" t="s">
        <v>14</v>
      </c>
      <c r="B8" s="4"/>
      <c r="C8" s="5"/>
      <c r="D8" s="6"/>
    </row>
    <row r="9" spans="1:4">
      <c r="A9" s="32" t="s">
        <v>17</v>
      </c>
      <c r="B9" s="4"/>
      <c r="C9" s="5"/>
      <c r="D9" s="6"/>
    </row>
    <row r="10" spans="1:4">
      <c r="A10" s="32" t="s">
        <v>15</v>
      </c>
      <c r="B10" s="4"/>
      <c r="C10" s="5"/>
      <c r="D10" s="6"/>
    </row>
    <row r="11" spans="1:4" ht="16" thickBot="1">
      <c r="A11" s="33"/>
      <c r="B11" s="7"/>
      <c r="C11" s="8"/>
      <c r="D11" s="9"/>
    </row>
    <row r="12" spans="1:4" ht="16" thickTop="1"/>
    <row r="13" spans="1:4">
      <c r="A13" s="10" t="s">
        <v>9</v>
      </c>
    </row>
    <row r="14" spans="1:4" ht="17.25" customHeight="1"/>
    <row r="15" spans="1:4" s="11" customFormat="1" ht="20" customHeight="1">
      <c r="A15" s="28" t="s">
        <v>1</v>
      </c>
      <c r="B15" s="29" t="s">
        <v>2</v>
      </c>
      <c r="C15" s="29" t="s">
        <v>3</v>
      </c>
      <c r="D15" s="29" t="s">
        <v>4</v>
      </c>
    </row>
    <row r="16" spans="1:4" s="11" customFormat="1" ht="20" customHeight="1">
      <c r="A16" s="58" t="s">
        <v>148</v>
      </c>
      <c r="B16" s="43">
        <v>1</v>
      </c>
      <c r="C16" s="57">
        <v>0</v>
      </c>
      <c r="D16" s="45">
        <f t="shared" ref="D16" si="0">C16*B16</f>
        <v>0</v>
      </c>
    </row>
    <row r="17" spans="1:5" s="11" customFormat="1" ht="20" customHeight="1">
      <c r="A17" s="40" t="s">
        <v>59</v>
      </c>
      <c r="B17" s="44">
        <v>1</v>
      </c>
      <c r="C17" s="42">
        <v>5.35</v>
      </c>
      <c r="D17" s="45">
        <f t="shared" ref="D17:D18" si="1">C17*B17</f>
        <v>5.35</v>
      </c>
    </row>
    <row r="18" spans="1:5" s="11" customFormat="1" ht="20" customHeight="1">
      <c r="A18" s="36" t="s">
        <v>74</v>
      </c>
      <c r="B18" s="43">
        <v>4</v>
      </c>
      <c r="C18" s="38">
        <v>1.61</v>
      </c>
      <c r="D18" s="45">
        <f t="shared" si="1"/>
        <v>6.44</v>
      </c>
    </row>
    <row r="19" spans="1:5" s="11" customFormat="1" ht="20" customHeight="1">
      <c r="A19" s="36" t="s">
        <v>60</v>
      </c>
      <c r="B19" s="43">
        <v>1</v>
      </c>
      <c r="C19" s="38">
        <v>13.58</v>
      </c>
      <c r="D19" s="45">
        <f>C19*B19</f>
        <v>13.58</v>
      </c>
    </row>
    <row r="20" spans="1:5" s="11" customFormat="1" ht="20" customHeight="1">
      <c r="A20" s="36" t="s">
        <v>73</v>
      </c>
      <c r="B20" s="43">
        <v>2</v>
      </c>
      <c r="C20" s="38">
        <v>7.31</v>
      </c>
      <c r="D20" s="45">
        <f>C20*B20</f>
        <v>14.62</v>
      </c>
    </row>
    <row r="21" spans="1:5" s="11" customFormat="1" ht="20" customHeight="1">
      <c r="A21" s="36" t="s">
        <v>62</v>
      </c>
      <c r="B21" s="44">
        <v>1</v>
      </c>
      <c r="C21" s="42">
        <v>9.58</v>
      </c>
      <c r="D21" s="45">
        <f>C21*B21</f>
        <v>9.58</v>
      </c>
    </row>
    <row r="22" spans="1:5" s="11" customFormat="1" ht="20" customHeight="1">
      <c r="A22" s="40" t="s">
        <v>61</v>
      </c>
      <c r="B22" s="44">
        <v>4</v>
      </c>
      <c r="C22" s="42">
        <v>2.0099999999999998</v>
      </c>
      <c r="D22" s="45">
        <f>C22*B22</f>
        <v>8.0399999999999991</v>
      </c>
    </row>
    <row r="23" spans="1:5" s="11" customFormat="1" ht="20" customHeight="1">
      <c r="A23" s="40" t="s">
        <v>78</v>
      </c>
      <c r="B23" s="44">
        <v>100</v>
      </c>
      <c r="C23" s="42">
        <f>63/100</f>
        <v>0.63</v>
      </c>
      <c r="D23" s="45">
        <f>C23*B23</f>
        <v>63</v>
      </c>
    </row>
    <row r="24" spans="1:5" s="11" customFormat="1" ht="20" customHeight="1">
      <c r="A24" s="40" t="s">
        <v>77</v>
      </c>
      <c r="B24" s="44">
        <v>12</v>
      </c>
      <c r="C24" s="42">
        <v>2.36</v>
      </c>
      <c r="D24" s="45">
        <f t="shared" ref="D24:D25" si="2">C24*B24</f>
        <v>28.32</v>
      </c>
    </row>
    <row r="25" spans="1:5" s="11" customFormat="1" ht="20" customHeight="1">
      <c r="A25" s="40" t="s">
        <v>76</v>
      </c>
      <c r="B25" s="44">
        <v>2</v>
      </c>
      <c r="C25" s="42">
        <v>3.64</v>
      </c>
      <c r="D25" s="45">
        <f t="shared" si="2"/>
        <v>7.28</v>
      </c>
    </row>
    <row r="26" spans="1:5" s="11" customFormat="1" ht="20" customHeight="1">
      <c r="A26" s="40" t="s">
        <v>75</v>
      </c>
      <c r="B26" s="44">
        <v>10</v>
      </c>
      <c r="C26" s="42">
        <v>6.51</v>
      </c>
      <c r="D26" s="45">
        <f t="shared" ref="D26" si="3">C26*B26</f>
        <v>65.099999999999994</v>
      </c>
    </row>
    <row r="27" spans="1:5" s="11" customFormat="1" ht="20" customHeight="1">
      <c r="A27" s="16"/>
      <c r="B27" s="17"/>
      <c r="C27" s="39" t="s">
        <v>20</v>
      </c>
      <c r="D27" s="27">
        <f>SUM(D16:D24)</f>
        <v>148.92999999999998</v>
      </c>
      <c r="E27" s="53" t="s">
        <v>72</v>
      </c>
    </row>
    <row r="28" spans="1:5" s="11" customFormat="1" ht="20" customHeight="1">
      <c r="A28" s="16"/>
      <c r="B28" s="17"/>
      <c r="C28" s="18" t="s">
        <v>5</v>
      </c>
      <c r="D28" s="19">
        <v>0.06</v>
      </c>
    </row>
    <row r="29" spans="1:5" s="11" customFormat="1" ht="20" customHeight="1">
      <c r="A29" s="16"/>
      <c r="B29" s="17"/>
      <c r="C29" s="18" t="s">
        <v>6</v>
      </c>
      <c r="D29" s="20">
        <f>D27*D28</f>
        <v>8.9357999999999986</v>
      </c>
    </row>
    <row r="30" spans="1:5" s="11" customFormat="1" ht="20" customHeight="1">
      <c r="A30" s="16"/>
      <c r="B30" s="17"/>
      <c r="C30" s="18" t="s">
        <v>7</v>
      </c>
      <c r="D30" s="20"/>
    </row>
    <row r="31" spans="1:5" s="11" customFormat="1" ht="20" customHeight="1" thickBot="1">
      <c r="A31" s="16"/>
      <c r="B31" s="17"/>
      <c r="C31" s="18"/>
      <c r="D31" s="21"/>
    </row>
    <row r="32" spans="1:5" s="11" customFormat="1" ht="20" customHeight="1" thickTop="1">
      <c r="A32" s="22"/>
      <c r="B32" s="22"/>
      <c r="C32" s="23" t="s">
        <v>8</v>
      </c>
      <c r="D32" s="24">
        <f>(SUM(D27,D29,D30))-D31</f>
        <v>157.86579999999998</v>
      </c>
    </row>
    <row r="34" spans="1:4">
      <c r="A34" s="25"/>
      <c r="B34" s="25"/>
      <c r="C34" s="25"/>
      <c r="D34" s="25"/>
    </row>
    <row r="35" spans="1:4">
      <c r="A35" s="25"/>
      <c r="B35" s="25"/>
      <c r="C35" s="25"/>
      <c r="D35" s="25"/>
    </row>
    <row r="36" spans="1:4">
      <c r="A36" s="25"/>
      <c r="B36" s="25"/>
      <c r="C36" s="25"/>
      <c r="D36" s="25"/>
    </row>
    <row r="37" spans="1:4" s="26" customFormat="1">
      <c r="A37" s="91"/>
      <c r="B37" s="91"/>
      <c r="C37" s="91"/>
      <c r="D37" s="91"/>
    </row>
  </sheetData>
  <sheetProtection formatCells="0" formatColumns="0" formatRows="0" insertHyperlinks="0" selectLockedCells="1" sort="0" autoFilter="0"/>
  <mergeCells count="2">
    <mergeCell ref="A1:D1"/>
    <mergeCell ref="A37:D37"/>
  </mergeCells>
  <phoneticPr fontId="6" type="noConversion"/>
  <printOptions horizontalCentered="1"/>
  <pageMargins left="0.5" right="0.5" top="0.5" bottom="0.5" header="0.5" footer="0.5"/>
  <pageSetup scale="86" orientation="portrait" horizontalDpi="4294967292" verticalDpi="4294967292"/>
  <headerFooter alignWithMargins="0"/>
  <tableParts count="1">
    <tablePart r:id="rId1"/>
  </tableParts>
  <extLst>
    <ext xmlns:mx="http://schemas.microsoft.com/office/mac/excel/2008/main" uri="{64002731-A6B0-56B0-2670-7721B7C09600}">
      <mx:PLV Mode="0" OnePage="0" WScale="86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D34"/>
  <sheetViews>
    <sheetView showGridLines="0" zoomScale="125" zoomScaleNormal="125" zoomScalePageLayoutView="125" workbookViewId="0">
      <selection activeCell="E30" sqref="E30"/>
    </sheetView>
  </sheetViews>
  <sheetFormatPr baseColWidth="10" defaultColWidth="8.83203125" defaultRowHeight="15" x14ac:dyDescent="0"/>
  <cols>
    <col min="1" max="1" width="46.1640625" style="2" customWidth="1"/>
    <col min="2" max="2" width="15.5" style="2" customWidth="1"/>
    <col min="3" max="3" width="16.1640625" style="2" customWidth="1"/>
    <col min="4" max="4" width="19.83203125" style="2" customWidth="1"/>
    <col min="5" max="16384" width="8.83203125" style="2"/>
  </cols>
  <sheetData>
    <row r="1" spans="1:4" ht="42.75" customHeight="1" thickBot="1">
      <c r="A1" s="90" t="s">
        <v>21</v>
      </c>
      <c r="B1" s="90"/>
      <c r="C1" s="90"/>
      <c r="D1" s="90"/>
    </row>
    <row r="2" spans="1:4" ht="16" thickTop="1">
      <c r="A2" s="31"/>
      <c r="B2" s="1"/>
    </row>
    <row r="3" spans="1:4">
      <c r="A3" s="32" t="s">
        <v>10</v>
      </c>
      <c r="B3" s="4"/>
      <c r="C3" s="34" t="s">
        <v>16</v>
      </c>
      <c r="D3" s="30" t="s">
        <v>51</v>
      </c>
    </row>
    <row r="4" spans="1:4">
      <c r="A4" s="3"/>
      <c r="B4" s="4"/>
      <c r="C4" s="3"/>
      <c r="D4" s="3"/>
    </row>
    <row r="5" spans="1:4">
      <c r="A5" s="32" t="s">
        <v>11</v>
      </c>
      <c r="B5" s="4"/>
      <c r="C5" s="5" t="s">
        <v>0</v>
      </c>
      <c r="D5" s="35" t="s">
        <v>35</v>
      </c>
    </row>
    <row r="6" spans="1:4">
      <c r="A6" s="32" t="s">
        <v>12</v>
      </c>
      <c r="B6" s="4"/>
    </row>
    <row r="7" spans="1:4">
      <c r="A7" s="32" t="s">
        <v>13</v>
      </c>
      <c r="B7" s="4"/>
      <c r="C7" s="5"/>
      <c r="D7" s="6"/>
    </row>
    <row r="8" spans="1:4">
      <c r="A8" s="32" t="s">
        <v>14</v>
      </c>
      <c r="B8" s="4"/>
      <c r="C8" s="5"/>
      <c r="D8" s="6"/>
    </row>
    <row r="9" spans="1:4">
      <c r="A9" s="32" t="s">
        <v>17</v>
      </c>
      <c r="B9" s="4"/>
      <c r="C9" s="5"/>
      <c r="D9" s="6"/>
    </row>
    <row r="10" spans="1:4">
      <c r="A10" s="32" t="s">
        <v>15</v>
      </c>
      <c r="B10" s="4"/>
      <c r="C10" s="5"/>
      <c r="D10" s="6"/>
    </row>
    <row r="11" spans="1:4" ht="16" thickBot="1">
      <c r="A11" s="33"/>
      <c r="B11" s="7"/>
      <c r="C11" s="8"/>
      <c r="D11" s="9"/>
    </row>
    <row r="12" spans="1:4" ht="16" thickTop="1"/>
    <row r="13" spans="1:4">
      <c r="A13" s="10" t="s">
        <v>9</v>
      </c>
    </row>
    <row r="14" spans="1:4" ht="17.25" customHeight="1"/>
    <row r="15" spans="1:4" s="11" customFormat="1" ht="20" customHeight="1">
      <c r="A15" s="28" t="s">
        <v>1</v>
      </c>
      <c r="B15" s="29" t="s">
        <v>2</v>
      </c>
      <c r="C15" s="29" t="s">
        <v>3</v>
      </c>
      <c r="D15" s="29" t="s">
        <v>4</v>
      </c>
    </row>
    <row r="16" spans="1:4" s="11" customFormat="1" ht="20" customHeight="1">
      <c r="A16" s="36" t="s">
        <v>33</v>
      </c>
      <c r="B16" s="14">
        <v>1</v>
      </c>
      <c r="C16" s="15">
        <v>3000</v>
      </c>
      <c r="D16" s="13">
        <f>C16*B16</f>
        <v>3000</v>
      </c>
    </row>
    <row r="17" spans="1:4" s="11" customFormat="1" ht="20" customHeight="1">
      <c r="A17" s="36" t="s">
        <v>19</v>
      </c>
      <c r="B17" s="43">
        <v>1</v>
      </c>
      <c r="C17" s="38">
        <v>2000</v>
      </c>
      <c r="D17" s="45">
        <f>C17*B17</f>
        <v>2000</v>
      </c>
    </row>
    <row r="18" spans="1:4" s="11" customFormat="1" ht="20" customHeight="1">
      <c r="A18" s="40"/>
      <c r="B18" s="44"/>
      <c r="C18" s="42"/>
      <c r="D18" s="45">
        <f t="shared" ref="D18:D21" si="0">C18*B18</f>
        <v>0</v>
      </c>
    </row>
    <row r="19" spans="1:4" s="11" customFormat="1" ht="20" customHeight="1">
      <c r="A19" s="40"/>
      <c r="B19" s="44"/>
      <c r="C19" s="42"/>
      <c r="D19" s="45">
        <f t="shared" si="0"/>
        <v>0</v>
      </c>
    </row>
    <row r="20" spans="1:4" s="11" customFormat="1" ht="20" customHeight="1">
      <c r="A20" s="40"/>
      <c r="B20" s="44"/>
      <c r="C20" s="42"/>
      <c r="D20" s="45">
        <f t="shared" si="0"/>
        <v>0</v>
      </c>
    </row>
    <row r="21" spans="1:4" s="11" customFormat="1" ht="20" customHeight="1">
      <c r="A21" s="40"/>
      <c r="B21" s="44"/>
      <c r="C21" s="42"/>
      <c r="D21" s="45">
        <f t="shared" si="0"/>
        <v>0</v>
      </c>
    </row>
    <row r="22" spans="1:4" s="11" customFormat="1" ht="20" customHeight="1">
      <c r="A22" s="40"/>
      <c r="B22" s="14"/>
      <c r="C22" s="42"/>
      <c r="D22" s="45">
        <f>C22*B22</f>
        <v>0</v>
      </c>
    </row>
    <row r="23" spans="1:4" s="11" customFormat="1" ht="20" customHeight="1">
      <c r="A23" s="12" t="s">
        <v>9</v>
      </c>
      <c r="B23" s="14"/>
      <c r="C23" s="15"/>
      <c r="D23" s="45">
        <f>C23*B23</f>
        <v>0</v>
      </c>
    </row>
    <row r="24" spans="1:4" s="11" customFormat="1" ht="20" customHeight="1">
      <c r="A24" s="16"/>
      <c r="B24" s="17"/>
      <c r="C24" s="39" t="s">
        <v>20</v>
      </c>
      <c r="D24" s="27">
        <f>SUM(D16:D23)</f>
        <v>5000</v>
      </c>
    </row>
    <row r="25" spans="1:4" s="11" customFormat="1" ht="20" customHeight="1">
      <c r="A25" s="16"/>
      <c r="B25" s="17"/>
      <c r="C25" s="18" t="s">
        <v>5</v>
      </c>
      <c r="D25" s="19">
        <v>0</v>
      </c>
    </row>
    <row r="26" spans="1:4" s="11" customFormat="1" ht="20" customHeight="1">
      <c r="A26" s="16"/>
      <c r="B26" s="17"/>
      <c r="C26" s="18" t="s">
        <v>6</v>
      </c>
      <c r="D26" s="20">
        <f>D24*D25</f>
        <v>0</v>
      </c>
    </row>
    <row r="27" spans="1:4" s="11" customFormat="1" ht="20" customHeight="1">
      <c r="A27" s="16"/>
      <c r="B27" s="17"/>
      <c r="C27" s="18" t="s">
        <v>7</v>
      </c>
      <c r="D27" s="20"/>
    </row>
    <row r="28" spans="1:4" s="11" customFormat="1" ht="20" customHeight="1" thickBot="1">
      <c r="A28" s="16"/>
      <c r="B28" s="17"/>
      <c r="C28" s="18"/>
      <c r="D28" s="21"/>
    </row>
    <row r="29" spans="1:4" s="11" customFormat="1" ht="20" customHeight="1" thickTop="1">
      <c r="A29" s="22"/>
      <c r="B29" s="22"/>
      <c r="C29" s="23" t="s">
        <v>8</v>
      </c>
      <c r="D29" s="24">
        <f>(SUM(D24,D26,D27))-D28</f>
        <v>5000</v>
      </c>
    </row>
    <row r="31" spans="1:4">
      <c r="A31" s="25"/>
      <c r="B31" s="25"/>
      <c r="C31" s="25"/>
      <c r="D31" s="25"/>
    </row>
    <row r="32" spans="1:4">
      <c r="A32" s="25"/>
      <c r="B32" s="25"/>
      <c r="C32" s="25"/>
      <c r="D32" s="25"/>
    </row>
    <row r="33" spans="1:4">
      <c r="A33" s="25"/>
      <c r="B33" s="25"/>
      <c r="C33" s="25"/>
      <c r="D33" s="25"/>
    </row>
    <row r="34" spans="1:4" s="26" customFormat="1">
      <c r="A34" s="91"/>
      <c r="B34" s="91"/>
      <c r="C34" s="91"/>
      <c r="D34" s="91"/>
    </row>
  </sheetData>
  <sheetProtection formatCells="0" formatColumns="0" formatRows="0" insertHyperlinks="0" selectLockedCells="1" sort="0" autoFilter="0"/>
  <mergeCells count="2">
    <mergeCell ref="A1:D1"/>
    <mergeCell ref="A34:D34"/>
  </mergeCells>
  <phoneticPr fontId="6" type="noConversion"/>
  <printOptions horizontalCentered="1"/>
  <pageMargins left="0.5" right="0.5" top="0.5" bottom="0.5" header="0.5" footer="0.5"/>
  <pageSetup scale="93" orientation="portrait" horizontalDpi="4294967292" verticalDpi="4294967292"/>
  <headerFooter alignWithMargins="0"/>
  <tableParts count="1">
    <tablePart r:id="rId1"/>
  </tableParts>
  <extLst>
    <ext xmlns:mx="http://schemas.microsoft.com/office/mac/excel/2008/main" uri="{64002731-A6B0-56B0-2670-7721B7C09600}">
      <mx:PLV Mode="0" OnePage="0" WScale="86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EQUIPMENT</vt:lpstr>
      <vt:lpstr>EXPENSES1</vt:lpstr>
      <vt:lpstr>EXPENSES2</vt:lpstr>
      <vt:lpstr>TOTAL</vt:lpstr>
      <vt:lpstr>Me</vt:lpstr>
      <vt:lpstr>Noise Cables $$$</vt:lpstr>
      <vt:lpstr>Noise Accessories</vt:lpstr>
      <vt:lpstr>Connectors</vt:lpstr>
      <vt:lpstr>Housing</vt:lpstr>
      <vt:lpstr>Housing Materials</vt:lpstr>
      <vt:lpstr>Total Cables</vt:lpstr>
      <vt:lpstr>Power Preamp</vt:lpstr>
      <vt:lpstr>Foil</vt:lpstr>
      <vt:lpstr>MTE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Ramona Perez</cp:lastModifiedBy>
  <cp:lastPrinted>2013-07-01T19:11:31Z</cp:lastPrinted>
  <dcterms:created xsi:type="dcterms:W3CDTF">2010-04-08T23:43:53Z</dcterms:created>
  <dcterms:modified xsi:type="dcterms:W3CDTF">2013-07-01T20:30:24Z</dcterms:modified>
  <cp:category/>
</cp:coreProperties>
</file>